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Z:\Administrators\Career Fair\2025_09 Fall\"/>
    </mc:Choice>
  </mc:AlternateContent>
  <xr:revisionPtr revIDLastSave="0" documentId="13_ncr:1_{AA4992D5-6512-486E-A525-5C1DF6DC9898}" xr6:coauthVersionLast="47" xr6:coauthVersionMax="47" xr10:uidLastSave="{00000000-0000-0000-0000-000000000000}"/>
  <bookViews>
    <workbookView xWindow="28680" yWindow="-120" windowWidth="29040" windowHeight="15720" xr2:uid="{00000000-000D-0000-FFFF-FFFF00000000}"/>
  </bookViews>
  <sheets>
    <sheet name="Company Details" sheetId="1" r:id="rId1"/>
  </sheets>
  <definedNames>
    <definedName name="_xlnm._FilterDatabase" localSheetId="0" hidden="1">'Company Details'!$A$2:$P$251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185" i="1"/>
  <c r="C74" i="1"/>
  <c r="C113" i="1"/>
  <c r="C22" i="1"/>
  <c r="C119" i="1"/>
  <c r="C193" i="1"/>
  <c r="C159" i="1"/>
  <c r="C134" i="1"/>
  <c r="C7" i="1"/>
  <c r="C231" i="1"/>
  <c r="C89" i="1"/>
  <c r="C211" i="1"/>
  <c r="C36" i="1"/>
  <c r="C209" i="1"/>
  <c r="C5" i="1"/>
  <c r="C101" i="1"/>
  <c r="C139" i="1"/>
  <c r="C83" i="1"/>
  <c r="C136" i="1"/>
  <c r="C47" i="1"/>
  <c r="C205" i="1"/>
  <c r="C81" i="1"/>
  <c r="C135" i="1"/>
  <c r="C118" i="1"/>
  <c r="C59" i="1"/>
  <c r="C182" i="1"/>
  <c r="C77" i="1"/>
  <c r="C114" i="1"/>
  <c r="C220" i="1"/>
  <c r="C68" i="1"/>
  <c r="C30" i="1"/>
  <c r="C132" i="1"/>
  <c r="C109" i="1"/>
  <c r="C188" i="1"/>
  <c r="C12" i="1"/>
  <c r="C128" i="1"/>
  <c r="C80" i="1"/>
  <c r="C58" i="1"/>
  <c r="C76" i="1"/>
  <c r="C166" i="1"/>
  <c r="C86" i="1"/>
  <c r="C190" i="1"/>
  <c r="C230" i="1"/>
  <c r="C21" i="1"/>
  <c r="C39" i="1"/>
  <c r="C163" i="1"/>
  <c r="C174" i="1"/>
  <c r="C171" i="1"/>
  <c r="C29" i="1"/>
  <c r="C197" i="1"/>
  <c r="C198" i="1"/>
  <c r="C61" i="1"/>
  <c r="C177" i="1"/>
  <c r="C247" i="1"/>
  <c r="C33" i="1"/>
  <c r="C249" i="1"/>
  <c r="C164" i="1"/>
  <c r="C8" i="1"/>
  <c r="C156" i="1"/>
  <c r="C103" i="1"/>
  <c r="C218" i="1"/>
  <c r="C52" i="1"/>
  <c r="C224" i="1"/>
  <c r="C194" i="1"/>
  <c r="C204" i="1"/>
  <c r="C127" i="1"/>
  <c r="C87" i="1"/>
  <c r="C169" i="1"/>
  <c r="C129" i="1"/>
  <c r="C160" i="1"/>
  <c r="C250" i="1"/>
  <c r="C102" i="1"/>
  <c r="C167" i="1"/>
  <c r="C48" i="1"/>
  <c r="C85" i="1"/>
  <c r="C200" i="1"/>
  <c r="C173" i="1"/>
  <c r="C245" i="1"/>
  <c r="C73" i="1"/>
  <c r="C88" i="1"/>
  <c r="C222" i="1"/>
  <c r="C238" i="1"/>
  <c r="C107" i="1"/>
  <c r="C20" i="1"/>
  <c r="C90" i="1"/>
  <c r="C41" i="1"/>
  <c r="C221" i="1"/>
  <c r="C125" i="1"/>
  <c r="C123" i="1"/>
  <c r="C56" i="1"/>
  <c r="C66" i="1"/>
  <c r="C215" i="1"/>
  <c r="C98" i="1"/>
  <c r="C244" i="1"/>
  <c r="C10" i="1"/>
  <c r="C234" i="1"/>
  <c r="C13" i="1"/>
  <c r="C184" i="1"/>
  <c r="C110" i="1"/>
  <c r="C142" i="1"/>
  <c r="C232" i="1"/>
  <c r="C208" i="1"/>
  <c r="C69" i="1"/>
  <c r="C42" i="1"/>
  <c r="C229" i="1"/>
  <c r="C112" i="1"/>
  <c r="C100" i="1"/>
  <c r="C225" i="1"/>
  <c r="C187" i="1"/>
  <c r="C170" i="1"/>
  <c r="C206" i="1"/>
  <c r="C120" i="1"/>
  <c r="C140" i="1"/>
  <c r="C117" i="1"/>
  <c r="C172" i="1"/>
  <c r="C49" i="1"/>
  <c r="C70" i="1"/>
  <c r="C55" i="1"/>
  <c r="C75" i="1"/>
  <c r="C162" i="1"/>
  <c r="C150" i="1"/>
  <c r="C62" i="1"/>
  <c r="C189" i="1"/>
  <c r="C203" i="1"/>
  <c r="C133" i="1"/>
  <c r="C201" i="1"/>
  <c r="C195" i="1"/>
  <c r="C144" i="1"/>
  <c r="C180" i="1"/>
  <c r="C92" i="1"/>
  <c r="C126" i="1"/>
  <c r="C50" i="1"/>
  <c r="C96" i="1"/>
  <c r="C40" i="1"/>
  <c r="C44" i="1"/>
  <c r="C54" i="1"/>
  <c r="C237" i="1"/>
  <c r="C105" i="1"/>
  <c r="C38" i="1"/>
  <c r="C217" i="1"/>
  <c r="C64" i="1"/>
  <c r="C178" i="1"/>
  <c r="C131" i="1"/>
  <c r="C227" i="1"/>
  <c r="C35" i="1"/>
  <c r="C24" i="1"/>
  <c r="C214" i="1"/>
  <c r="C45" i="1"/>
  <c r="C78" i="1"/>
  <c r="C116" i="1"/>
  <c r="C228" i="1"/>
  <c r="C149" i="1"/>
  <c r="C93" i="1"/>
  <c r="C3" i="1"/>
  <c r="C196" i="1"/>
  <c r="C155" i="1"/>
  <c r="C104" i="1"/>
  <c r="C115" i="1"/>
  <c r="C9" i="1"/>
  <c r="C165" i="1"/>
  <c r="C11" i="1"/>
  <c r="C216" i="1"/>
  <c r="C124" i="1"/>
  <c r="C143" i="1"/>
  <c r="C248" i="1"/>
  <c r="C14" i="1"/>
  <c r="C137" i="1"/>
  <c r="C17" i="1"/>
  <c r="C219" i="1"/>
  <c r="C27" i="1"/>
  <c r="C130" i="1"/>
  <c r="C91" i="1"/>
  <c r="C63" i="1"/>
  <c r="C226" i="1"/>
  <c r="C106" i="1"/>
  <c r="C157" i="1"/>
  <c r="C210" i="1"/>
  <c r="C158" i="1"/>
  <c r="C6" i="1"/>
  <c r="C239" i="1"/>
  <c r="C181" i="1"/>
  <c r="C60" i="1"/>
  <c r="C179" i="1"/>
  <c r="C67" i="1"/>
  <c r="C99" i="1"/>
  <c r="C111" i="1"/>
  <c r="C28" i="1"/>
  <c r="C235" i="1"/>
  <c r="C31" i="1"/>
  <c r="C145" i="1"/>
  <c r="C153" i="1"/>
  <c r="C18" i="1"/>
  <c r="C4" i="1"/>
  <c r="C71" i="1"/>
  <c r="C154" i="1"/>
  <c r="C32" i="1"/>
  <c r="C199" i="1"/>
  <c r="C192" i="1"/>
  <c r="C233" i="1"/>
  <c r="C57" i="1"/>
  <c r="C236" i="1"/>
  <c r="C207" i="1"/>
  <c r="C246" i="1"/>
  <c r="C146" i="1"/>
  <c r="C53" i="1"/>
  <c r="C82" i="1"/>
  <c r="C152" i="1"/>
  <c r="C15" i="1"/>
  <c r="C72" i="1"/>
  <c r="C51" i="1"/>
  <c r="C212" i="1"/>
  <c r="C34" i="1"/>
  <c r="C94" i="1"/>
  <c r="C84" i="1"/>
  <c r="C161" i="1"/>
  <c r="C242" i="1"/>
  <c r="C37" i="1"/>
  <c r="C147" i="1"/>
  <c r="C183" i="1"/>
  <c r="C240" i="1"/>
  <c r="C168" i="1"/>
  <c r="C202" i="1"/>
  <c r="C108" i="1"/>
  <c r="C223" i="1"/>
  <c r="C16" i="1"/>
  <c r="C97" i="1"/>
  <c r="C191" i="1"/>
  <c r="C138" i="1"/>
  <c r="C141" i="1"/>
  <c r="C243" i="1"/>
  <c r="C26" i="1"/>
  <c r="C176" i="1"/>
  <c r="C121" i="1"/>
  <c r="C43" i="1"/>
  <c r="C241" i="1"/>
  <c r="C95" i="1"/>
  <c r="C251" i="1"/>
  <c r="C79" i="1"/>
  <c r="C151" i="1"/>
  <c r="C175" i="1"/>
  <c r="C19" i="1"/>
  <c r="C46" i="1"/>
  <c r="C65" i="1"/>
  <c r="C25" i="1"/>
  <c r="C148" i="1"/>
  <c r="C186" i="1"/>
  <c r="C213" i="1"/>
  <c r="C122" i="1"/>
</calcChain>
</file>

<file path=xl/sharedStrings.xml><?xml version="1.0" encoding="utf-8"?>
<sst xmlns="http://schemas.openxmlformats.org/spreadsheetml/2006/main" count="2159" uniqueCount="741">
  <si>
    <t>EMPLOYER NAME</t>
  </si>
  <si>
    <t>Industry (Construction)</t>
  </si>
  <si>
    <t>Website</t>
  </si>
  <si>
    <t>MAJORS RECRUITED</t>
  </si>
  <si>
    <t>Work Authorization Desired</t>
  </si>
  <si>
    <t>WE CAN HIRE OR ARE WILLING TO TALK TO</t>
  </si>
  <si>
    <t>Employer Resources for Students - 2025 CONSTRUCTION MANAGEMENT FALL CAREER FAIR REGISTRATION</t>
  </si>
  <si>
    <t>Office Locations</t>
  </si>
  <si>
    <t>Tuition Reimbursement</t>
  </si>
  <si>
    <t>Working Environment</t>
  </si>
  <si>
    <t>Training</t>
  </si>
  <si>
    <t>Annual Revenue</t>
  </si>
  <si>
    <t>Position Types</t>
  </si>
  <si>
    <t>Yes</t>
  </si>
  <si>
    <t>John G. Johnson Construction Company</t>
  </si>
  <si>
    <t>Commercial, Construction Management Firm, Design / Build, General Contractor, Healthcare</t>
  </si>
  <si>
    <t>Building Construction Management BCM/CMT</t>
  </si>
  <si>
    <t>Eligible to work in the U.S. with no restrictions</t>
  </si>
  <si>
    <t>Juniors</t>
  </si>
  <si>
    <t>No</t>
  </si>
  <si>
    <t>Internship</t>
  </si>
  <si>
    <t>Suffolk Construction</t>
  </si>
  <si>
    <t>Commercial, General Contractor</t>
  </si>
  <si>
    <t>Building Construction Management BCM/CMT, Construction Engr Management CEM, Civil Engineering CIVL</t>
  </si>
  <si>
    <t>Seniors, Juniors, Sophomores</t>
  </si>
  <si>
    <t>Achievers Wanted</t>
  </si>
  <si>
    <t>1001-5000 employees</t>
  </si>
  <si>
    <t>Full-Time, Internship, Extended Internship</t>
  </si>
  <si>
    <t>Reeves Young</t>
  </si>
  <si>
    <t>Commercial, General Contractor, Industrial, Other</t>
  </si>
  <si>
    <t>Building Construction Management BCM/CMT, Civil Engineering CIVL</t>
  </si>
  <si>
    <t>Seniors, Juniors, Sophomores, Freshmen, Masters Degree, Alumni</t>
  </si>
  <si>
    <t>Reeves Young - Built by Relationship</t>
  </si>
  <si>
    <t>Full-Time, Internship, Co-op</t>
  </si>
  <si>
    <t>McGough</t>
  </si>
  <si>
    <t>Commercial, Design / Build, Developer, Electrical, General Contractor, Industrial, Mechanical</t>
  </si>
  <si>
    <t>Building Construction Management BCM/CMT, Design and Construction Integration DCI, Civil Engineering CIVL</t>
  </si>
  <si>
    <t>Seniors, Juniors, Sophomores, Masters Degree, Alumni</t>
  </si>
  <si>
    <t>Full-Time, Internship</t>
  </si>
  <si>
    <t>Barnard Construction Company, Inc.</t>
  </si>
  <si>
    <t>Construction Management Firm</t>
  </si>
  <si>
    <t>Seniors, Juniors, Alumni</t>
  </si>
  <si>
    <t>https://www.youtube.com/watch?v=R_J6apzuFS8</t>
  </si>
  <si>
    <t>D. A. Dodd, Inc.</t>
  </si>
  <si>
    <t>Mechanical</t>
  </si>
  <si>
    <t>Seniors, Juniors, Sophomores, Freshmen, Alumni</t>
  </si>
  <si>
    <t>Canino Electric Co.</t>
  </si>
  <si>
    <t>Commercial, Electrical, Healthcare, Industrial</t>
  </si>
  <si>
    <t>Building Construction Management BCM/CMT, Construction Engr Management CEM, Technology/ Engineering Related Majors</t>
  </si>
  <si>
    <t>51-200 employees</t>
  </si>
  <si>
    <t>Arbor Homes LLC</t>
  </si>
  <si>
    <t>Design / Build, Developer</t>
  </si>
  <si>
    <t>Building Construction Management BCM/CMT, Design and Construction Integration DCI, Construction Engr Management CEM, Civil Engineering CIVL, Business Related (Management, Economics, Finance)</t>
  </si>
  <si>
    <t>Eligible to work in the U.S. with no restrictions, Eligible to work in the U.S. temporarily/will require visa sponsorship for permanent authorization</t>
  </si>
  <si>
    <t>201-500 employees</t>
  </si>
  <si>
    <t>Patterson Horth</t>
  </si>
  <si>
    <t>Commercial, Construction Management Firm, General Contractor, Industrial</t>
  </si>
  <si>
    <t>Building Construction Management BCM/CMT, Design and Construction Integration DCI, Construction Engr Management CEM, Civil Engineering CIVL</t>
  </si>
  <si>
    <t>Seniors</t>
  </si>
  <si>
    <t>Full-Time</t>
  </si>
  <si>
    <t>Messer Construction</t>
  </si>
  <si>
    <t>Construction Management Firm, General Contractor</t>
  </si>
  <si>
    <t>Envoy, Inc.</t>
  </si>
  <si>
    <t>Commercial, Developer, General Contractor</t>
  </si>
  <si>
    <t>Building Construction Management BCM/CMT, Design and Construction Integration DCI, Construction Engr Management CEM</t>
  </si>
  <si>
    <t>Seniors, Juniors, Sophomores, Freshmen</t>
  </si>
  <si>
    <t>11-50 employees</t>
  </si>
  <si>
    <t>Full-Time, Internship, Extended Internship, Co-op</t>
  </si>
  <si>
    <t>WINCO Construction Company</t>
  </si>
  <si>
    <t>Commercial, Industrial, Residential</t>
  </si>
  <si>
    <t>Building Construction Management BCM/CMT, Business Related (Management, Economics, Finance)</t>
  </si>
  <si>
    <t>Seniors, Juniors, Sophomores, Freshmen, Masters Degree, PHd, Alumni</t>
  </si>
  <si>
    <t>GH Phipps</t>
  </si>
  <si>
    <t>Commercial, Construction Management Firm, General Contractor, Healthcare</t>
  </si>
  <si>
    <t>Building Construction Management BCM/CMT, Design and Construction Integration DCI, Computer Graphics Technology CGT, Construction Engr Management CEM, Civil Engineering CIVL</t>
  </si>
  <si>
    <t>ghphipps.com</t>
  </si>
  <si>
    <t>USI Consultants, Inc.</t>
  </si>
  <si>
    <t>Civil Engineering CIVL</t>
  </si>
  <si>
    <t>Indianapolis, IN
LaPorte, IN</t>
  </si>
  <si>
    <t>50</t>
  </si>
  <si>
    <t>Caddell Construction Co., (DE) LLC - Montgomery, AL</t>
  </si>
  <si>
    <t>Seniors, Juniors, Sophomores, Alumni</t>
  </si>
  <si>
    <t>John Deere</t>
  </si>
  <si>
    <t>Other</t>
  </si>
  <si>
    <t>Building Construction Management BCM/CMT, Construction Engr Management CEM, Civil Engineering CIVL, Technology/ Engineering Related Majors, Business Related (Management, Economics, Finance)</t>
  </si>
  <si>
    <t>Please use this link to view our US locations: https://www.deere.com/assets/pdfs/common/our-company/about/WWmap_2018.pdf</t>
  </si>
  <si>
    <t>70,000</t>
  </si>
  <si>
    <t>If you strive to do great work, excel in creative environments, thrive in teams, and live for problem solving ? this is the place for you. At John Deere, your ideas, experiences, and values matter. And, you're rewarded in ways that matter: through opportunities for career growth; through experiences in an inclusive, diverse culture; and, yes, through outstanding compensation and benefits programs.</t>
  </si>
  <si>
    <t>108</t>
  </si>
  <si>
    <t>39</t>
  </si>
  <si>
    <t>Internship, Co-op</t>
  </si>
  <si>
    <t>Peak Construction</t>
  </si>
  <si>
    <t>Design / Build, General Contractor, Industrial</t>
  </si>
  <si>
    <t>Building Construction Management BCM/CMT, Design and Construction Integration DCI, Computer Graphics Technology CGT, Construction Engr Management CEM, Civil Engineering CIVL, Technology/ Engineering Related Majors, Business Related (Management, Economics, Finance), Other</t>
  </si>
  <si>
    <t>International Students, Seniors, Juniors, Sophomores, Freshmen, Masters Degree, PHd, Alumni</t>
  </si>
  <si>
    <t>Barton Malow</t>
  </si>
  <si>
    <t>Commercial, Construction Management Firm, Design / Build, Electrical, General Contractor, Healthcare, Industrial, Mechanical</t>
  </si>
  <si>
    <t>Walbridge</t>
  </si>
  <si>
    <t>Commercial, Construction Management Firm, Design / Build, General Contractor, Healthcare, Industrial</t>
  </si>
  <si>
    <t>Building Construction Management BCM/CMT, Construction Engr Management CEM, Civil Engineering CIVL, Technology/ Engineering Related Majors</t>
  </si>
  <si>
    <t>Innovative Construction Management Internship Opportunities | Walbridge</t>
  </si>
  <si>
    <t>Detroit, Michigan (headquarters)
Charlotte, North Carolina
Kalamazoo, Michigan
Kokomo, Indiana
Pittsburgh, Pennsylvania
St. Louis, Missouri
Tampa, Florida
Mexico City, Mexico
Sao Paulo, Brazil
WIndsor, Ontario</t>
  </si>
  <si>
    <t>501-1000 employees</t>
  </si>
  <si>
    <t>Our goal is to provide meaningful work experiences for talented students in their fields of study with the goal of a full-time career with Walbridge upon graduation. 
We are committed to keeping our employees, subcontractors and their employees, our clients and the general public safe each and every day.  You will have a customized onboarding plan to help you get acclimated to the Walbridge way of doing business, allowing you to job shadow, meet people from all areas of the business and be an integral member of the team.</t>
  </si>
  <si>
    <t>Continual learning is the hallmark of our culture.  Knowledge is not just a tool we use; it is the very product we sell.  As professionals, we are 100% committed to sharpening our skills.  We offer training programs based on both strategic business need and individual development planning.
We believe that the path to employees? career growth is two-fold: we ensure that they understand the knowledge requirements of their positions, and we give them a way to achieve that knowledge.  We post our core training requirements for each position on our website.  Our state-of-the-art online Learning Management System (LMS) enables all employees to see our entire course catalog complete with dates of the next training events and descriptions of the course content.  
Our formal mentoring program teams mentors and mentees for one year of mentoring in a safe and confidential environment.  All mentors and mentees receive on-going formal training on a variety of self-improvement, management and communications topics designed to raise the level of engagement and knowledge shared between each team.  Mentor and mentee teams, with diverse geographical locations, are provided web cameras and a live meeting environment to ensure regular face to face communication.
We adhere to ISO 9001:2008 accredited procedures with a full-time training manager, staff and dedicated, advanced training facilities to monitor and manage programming at our headquarters and on job sites.  We promote and reward life-long learning as a vital part of career advancement.
Walbridge hosts CPR, AED and First Aid training which is open to our employees as well as all construction trades, and their immediate families, in the Detroit Metropolitan area.
We are so committed to providing a safe place to work and reducing our impact on the environment that we provided significant training to our partner community to share our safety techniques and environmental standards.  Our Crane Action Plan has been adopted by many of our customers and other safety conscious groups and is standard training even on many projects in which we are not involved.
We are committed to helping our employees develop expertise, and it shows.  Our teams are recognized as industry experts in 3D modeling, Environmental Sustainability, Safety and many other aspects.  They are speakers and provide training at Universities, industry conferences and leadership development conferences.
Each quarter, our teams gather to review their financial performance, discuss initiatives and present their standings to shareholders and managers of all levels.  They do this through a group report card which measures many things including commitment to corporate training standards and hours of training per employee.</t>
  </si>
  <si>
    <t>3</t>
  </si>
  <si>
    <t>8</t>
  </si>
  <si>
    <t>Performance Contracting Inc.</t>
  </si>
  <si>
    <t>Specialty Contractor</t>
  </si>
  <si>
    <t>M/I Homes</t>
  </si>
  <si>
    <t>Residential</t>
  </si>
  <si>
    <t>Lithko Contracting</t>
  </si>
  <si>
    <t>Commercial, Specialty Contractor</t>
  </si>
  <si>
    <t>https://lithko.com/careers/early-career/</t>
  </si>
  <si>
    <t>5001-10,000 employees</t>
  </si>
  <si>
    <t>Rockford</t>
  </si>
  <si>
    <t>Construction Management Firm, Design / Build</t>
  </si>
  <si>
    <t>Building Construction Management BCM/CMT, Design and Construction Integration DCI</t>
  </si>
  <si>
    <t>International Students, Seniors, Juniors</t>
  </si>
  <si>
    <t>Gilliatte General Contractors Inc.</t>
  </si>
  <si>
    <t>Building Construction Management BCM/CMT, Construction Engr Management CEM</t>
  </si>
  <si>
    <t>Seniors, Juniors</t>
  </si>
  <si>
    <t>AML Inc.</t>
  </si>
  <si>
    <t>Commercial, Design / Build, General Contractor, Industrial, Other</t>
  </si>
  <si>
    <t>https://www.amlinc.net/</t>
  </si>
  <si>
    <t>The Garrett Companies (Greenwood, IN)</t>
  </si>
  <si>
    <t>Commercial, Design / Build, Developer, General Contractor, Residential</t>
  </si>
  <si>
    <t>Seniors, Juniors, Sophomores, Freshmen, Masters Degree</t>
  </si>
  <si>
    <t>https://thegarrettco.com/
https://www.thegarrettcointern.com/</t>
  </si>
  <si>
    <t>Hensel Phelps</t>
  </si>
  <si>
    <t/>
  </si>
  <si>
    <t>Shook Construction</t>
  </si>
  <si>
    <t>Commercial, Design / Build, General Contractor, Healthcare, Industrial</t>
  </si>
  <si>
    <t>Old Town</t>
  </si>
  <si>
    <t>Commercial, Design / Build</t>
  </si>
  <si>
    <t>Building Construction Management BCM/CMT, Design and Construction Integration DCI, Business Related (Management, Economics, Finance), Other</t>
  </si>
  <si>
    <t>International Students, Seniors, Juniors, Sophomores, Freshmen, Alumni</t>
  </si>
  <si>
    <t>United States Navy</t>
  </si>
  <si>
    <t>Commercial, Construction Management Firm, Demolition &amp; Reconstruction, Design / Build, Developer, Disaster Restoration, Electrical, General Contractor, Global Engineering, Healthcare, Heavy - Highway, Industrial, International Property Group, Mechanical, Residential, Specialty Contractor</t>
  </si>
  <si>
    <t>Navy Civil Engineering Corps Officer Video
Navy Civil Engineering Corps Officer Program</t>
  </si>
  <si>
    <t>PREMIER Design + Build Group, LLC</t>
  </si>
  <si>
    <t>General Contractor</t>
  </si>
  <si>
    <t>McCarthy Building Companies</t>
  </si>
  <si>
    <t>Buckingham Companies</t>
  </si>
  <si>
    <t>Commercial, Construction Management Firm, Design / Build, Developer, Residential</t>
  </si>
  <si>
    <t>Building Construction Management BCM/CMT, Design and Construction Integration DCI, Civil Engineering CIVL, Business Related (Management, Economics, Finance)</t>
  </si>
  <si>
    <t>VJS Construction Services, Inc.</t>
  </si>
  <si>
    <t>Commercial, Construction Management Firm, Demolition &amp; Reconstruction, Design / Build, Developer, General Contractor, Healthcare</t>
  </si>
  <si>
    <t>New Hudson Facades</t>
  </si>
  <si>
    <t>Construction Management Firm, Global Engineering</t>
  </si>
  <si>
    <t>Seniors, Juniors, Masters Degree, Alumni</t>
  </si>
  <si>
    <t>Visit our Youtube Channel:https://www.youtube.com/@NewHudsonFacades 
Connect with us on LinkedIn: https://www.linkedin.com/company/new-hudson-facades/ 
Follow us on Instagram: https://www.instagram.com/newhudsonfacades/?hl=en</t>
  </si>
  <si>
    <t>F.H. Paschen, S.N. Nielsen &amp; Assoc, LLC</t>
  </si>
  <si>
    <t>Construction Management Firm, Design / Build, General Contractor</t>
  </si>
  <si>
    <t>George Allen Construction Co.</t>
  </si>
  <si>
    <t>Commercial, Construction Management Firm, Design / Build, General Contractor, Specialty Contractor</t>
  </si>
  <si>
    <t>George Allen Construction Company: Overview | LinkedIn
We Bring Innovative Solutions To Railroad Construction | George Allen Construction</t>
  </si>
  <si>
    <t>Brinkmann Constructors</t>
  </si>
  <si>
    <t>Structor Group Inc</t>
  </si>
  <si>
    <t>Clune Construction Company</t>
  </si>
  <si>
    <t>Build Your Career With Us!</t>
  </si>
  <si>
    <t>Chicago, Dallas, New York City, Washington DC, Los Angeles, San Francisco</t>
  </si>
  <si>
    <t>600</t>
  </si>
  <si>
    <t>5</t>
  </si>
  <si>
    <t>Dubak Electrical Group, LLC</t>
  </si>
  <si>
    <t>Design / Build, Electrical, Industrial, Specialty Contractor</t>
  </si>
  <si>
    <t>Building Construction Management BCM/CMT, Design and Construction Integration DCI, Construction Engr Management CEM, Technology/ Engineering Related Majors</t>
  </si>
  <si>
    <t>LaGrange (Chicago area), IL
Indianapolis, IN
Sarasota, FL</t>
  </si>
  <si>
    <t>200</t>
  </si>
  <si>
    <t>Dubak Electrical Group is a family-owned and operated company with an excellent record of success, that consistently demonstrates a superior level of integrity, stability and quality standards.  Employees working for Dubak can expect to work in an environment that is innovative, conducive to learning with superior quality standards working with Fortune 100 and Fortune 500 companies.</t>
  </si>
  <si>
    <t>We are a national leader in the industrial electrical sector and are dedicated in helping all employees achieve their highest potential.  Because of this Dubak has created an in-house training program specific to industrial and a mentorship program.</t>
  </si>
  <si>
    <t>America's Home Place</t>
  </si>
  <si>
    <t>Seniors, Juniors, Sophomores, Masters Degree</t>
  </si>
  <si>
    <t>https://youtu.be/PYOY1hNdCe0?feature=shared</t>
  </si>
  <si>
    <t>Meyer Contracting, Inc.</t>
  </si>
  <si>
    <t>Heavy - Highway</t>
  </si>
  <si>
    <t>Construction Engr Management CEM, Civil Engineering CIVL</t>
  </si>
  <si>
    <t>F.A. Wilhelm Construction</t>
  </si>
  <si>
    <t>2500</t>
  </si>
  <si>
    <t>Compass Commercial Construction Group</t>
  </si>
  <si>
    <t>Commercial, Construction Management Firm, Design / Build, General Contractor, Industrial</t>
  </si>
  <si>
    <t>International Students, Seniors, Juniors, Sophomores</t>
  </si>
  <si>
    <t>Maxwell Construction</t>
  </si>
  <si>
    <t>Weigand Construction Co., Inc.</t>
  </si>
  <si>
    <t>Commercial, Construction Management Firm, Demolition &amp; Reconstruction, Design / Build, Industrial</t>
  </si>
  <si>
    <t>Weigand Construction | Midwest Construction Contractor</t>
  </si>
  <si>
    <t>Sitelogiq</t>
  </si>
  <si>
    <t>Commercial, Mechanical</t>
  </si>
  <si>
    <t>Traylor Construction Group</t>
  </si>
  <si>
    <t>Construction Management Firm, Heavy - Highway, Industrial, Mechanical</t>
  </si>
  <si>
    <t>Consolidated Fabrication and Constructors, Inc.</t>
  </si>
  <si>
    <t>Industrial, Specialty Contractor</t>
  </si>
  <si>
    <t>Building Construction Management BCM/CMT, Technology/ Engineering Related Majors</t>
  </si>
  <si>
    <t>Tippmann Group</t>
  </si>
  <si>
    <t>Construction Management Firm, Design / Build, General Contractor, Specialty Contractor</t>
  </si>
  <si>
    <t>Building Construction Management BCM/CMT, Design and Construction Integration DCI, Computer Graphics Technology CGT, Construction Engr Management CEM, Civil Engineering CIVL, Technology/ Engineering Related Majors, Business Related (Management, Economics, Finance)</t>
  </si>
  <si>
    <t>Tippmann Construction Internship Page
Intern Video Testimonials</t>
  </si>
  <si>
    <t>Commercial, Construction Management Firm, Design / Build</t>
  </si>
  <si>
    <t>Rosendin Electric</t>
  </si>
  <si>
    <t>Commercial, Electrical, Specialty Contractor</t>
  </si>
  <si>
    <t>https://www.rosendin.com/careers/open-positions/</t>
  </si>
  <si>
    <t>Schnabel Geostructural Design &amp; Construction</t>
  </si>
  <si>
    <t>Design / Build, General Contractor, Specialty Contractor</t>
  </si>
  <si>
    <t>Seniors, Juniors, Sophomores, Masters Degree, PHd, Alumni</t>
  </si>
  <si>
    <t>Brandenburg Industrial Service</t>
  </si>
  <si>
    <t>Demolition &amp; Reconstruction</t>
  </si>
  <si>
    <t>https://www.brandenburg.com/careers</t>
  </si>
  <si>
    <t>Corporate Office: Chicago, IL
Division Offices: Arecibo, PR; Bethlehem, PA; Elmhurst, IL; Gary, IN; Houston, TX; Troy, MI;</t>
  </si>
  <si>
    <t>7</t>
  </si>
  <si>
    <t>Michael Kinder and Sons</t>
  </si>
  <si>
    <t>Building Construction Management BCM/CMT, Design and Construction Integration DCI, Construction Engr Management CEM, Civil Engineering CIVL, Technology/ Engineering Related Majors, Business Related (Management, Economics, Finance), Other</t>
  </si>
  <si>
    <t>Drees Homes</t>
  </si>
  <si>
    <t>Abel Construction</t>
  </si>
  <si>
    <t>Commercial, Construction Management Firm, Design / Build, Developer, General Contractor, Healthcare, Industrial</t>
  </si>
  <si>
    <t>Anning-Johnson Company</t>
  </si>
  <si>
    <t>Commercial, Construction Management Firm, Specialty Contractor</t>
  </si>
  <si>
    <t>Follow the link to our website for a video that describes our culture. https://anningjohnson.com/careers/students/</t>
  </si>
  <si>
    <t>10</t>
  </si>
  <si>
    <t>Meyer Najem</t>
  </si>
  <si>
    <t>Commercial, Construction Management Firm, General Contractor, Healthcare, Specialty Contractor</t>
  </si>
  <si>
    <t>Manning Contracting</t>
  </si>
  <si>
    <t>Commercial, Construction Management Firm, Design / Build, Developer, General Contractor, Residential</t>
  </si>
  <si>
    <t>https://www.manningcontracting.com</t>
  </si>
  <si>
    <t>Bowen Engineering Corporation</t>
  </si>
  <si>
    <t>Tonn and Blank Construction</t>
  </si>
  <si>
    <t>Berglund Construction</t>
  </si>
  <si>
    <t>0</t>
  </si>
  <si>
    <t>4</t>
  </si>
  <si>
    <t>Holder Construction</t>
  </si>
  <si>
    <t>Apply Here: www.holderconstruction.com/college-recruiting</t>
  </si>
  <si>
    <t>Gradex, Inc.</t>
  </si>
  <si>
    <t>Dennis Group</t>
  </si>
  <si>
    <t>Commercial, Construction Management Firm, Design / Build, Electrical, Industrial, Mechanical, Specialty Contractor</t>
  </si>
  <si>
    <t>Building Construction Management BCM/CMT, Design and Construction Integration DCI, Construction Engr Management CEM, Civil Engineering CIVL, Technology/ Engineering Related Majors</t>
  </si>
  <si>
    <t>https://dennisgroup.com/contact/in-the-field/
https://www.youtube.com/watch?v=PBsNcw7Rf3A
https://www.youtube.com/watch?v=_8nYg3rhsQQ</t>
  </si>
  <si>
    <t>Power Construction</t>
  </si>
  <si>
    <t>Looking for some tips on how to stand out? Check out our guide, Find Your "Best Fit" Career Opportunity: https://www.canva.com/design/DAFGx8zzFOo/LUEdu8DXIGs9noMcnSa-DQ/view</t>
  </si>
  <si>
    <t>Headquarters:
8750 W. Bryn Mawr Avenue, Suite 500, Chicago, IL 60631-3546
Downtown Office:
225 W. Washington Street, Suite 1420,  Chicago, IL 60606-2418</t>
  </si>
  <si>
    <t>We are builders. We crave being in the field and share an appetite for innovation. We are driven to improve our process and problem solve. We put clients first and we deliver.
Who you are and what you do matters. We aren't just a team here, we are a family.</t>
  </si>
  <si>
    <t>With the help of a constantly evolving on-line library of lessons learned in our Power Playbook, our best practices will help you push beyond your learning curve quickly. We offer more than 100 workshops and programs each year, all taught in-house. Our legacy is the opportunity for people to be able to continue to grow and thrive.
Regardless of whether you?re just starting your career or you?ve been at it for 20 years, you?ll be paired with a mentor right away. Our mentors are committed to providing support, coaching and guidance over the long-term through trusted and honest dialogue. It?s a two-way value exchange for a more satisfying career.</t>
  </si>
  <si>
    <t>CORE Construction</t>
  </si>
  <si>
    <t>CORE Construction has offices throughout the U.S.A.
Arizona
Florida
Illinois
Indiana
Louisiana
Nevada
Tennessee
Texas</t>
  </si>
  <si>
    <t>Our mission is to earn the trust of our employees, building partners and clients. Achieving this mission begins by building teams who have unwavering, comprehensive trust in one another.  
Each team member understands the CORE values we stand for:
Integrity, Fairness, Continuous Improvement and Results. These CORE Values represent foundational elements of trust itself. We are dedicated to earning the trust of our clients through our commitment to teamwork, our adherence to our CORE values and to the belief that "The Client Decides."</t>
  </si>
  <si>
    <t>At CORE, we pride ourselves on continuous improvement. We provide our employees with opportunities to expand their abilities through both formal and on-the-job education including in-house training sessions on field safety practices and new technology, sponsored training seminars, teleconferences and continued higher education.</t>
  </si>
  <si>
    <t>21</t>
  </si>
  <si>
    <t>Powers &amp; Sons Construction</t>
  </si>
  <si>
    <t>Construction Engr Management CEM, Civil Engineering CIVL, Other</t>
  </si>
  <si>
    <t>Eligible to work in the U.S. temporarily/will require visa sponsorship for permanent authorization</t>
  </si>
  <si>
    <t>United Consulting</t>
  </si>
  <si>
    <t>Design / Build</t>
  </si>
  <si>
    <t>Portfolio - United Consulting Engineers</t>
  </si>
  <si>
    <t>Acculevel</t>
  </si>
  <si>
    <t>Commercial, Residential</t>
  </si>
  <si>
    <t>Our corporate office is located in Rossville Indiana.</t>
  </si>
  <si>
    <t>We are a service company. Our work varies from day to day. Employees can be in the office on one day and in the field the next depending on the need of the position.</t>
  </si>
  <si>
    <t>Training is dependent on the position. A senior employee currently overseeing that area or currently performing that work would conduct and monitor training for the new associate.</t>
  </si>
  <si>
    <t>Miron Construction Co., Inc.</t>
  </si>
  <si>
    <t>Commercial, Construction Management Firm, Demolition &amp; Reconstruction, General Contractor, Healthcare, Industrial</t>
  </si>
  <si>
    <t>International Students, Juniors, Sophomores, Freshmen</t>
  </si>
  <si>
    <t>https://miron-construction.com/</t>
  </si>
  <si>
    <t>Skyline Construction</t>
  </si>
  <si>
    <t>https://www.skylineconstruction.build/internships/</t>
  </si>
  <si>
    <t>Milhaus</t>
  </si>
  <si>
    <t>Developer, Residential</t>
  </si>
  <si>
    <t>Building Construction Management BCM/CMT, Construction Engr Management CEM, Business Related (Management, Economics, Finance)</t>
  </si>
  <si>
    <t>International Students, Seniors, Juniors, Sophomores, Freshmen</t>
  </si>
  <si>
    <t>Award-winning mixed-use developer | Milhaus</t>
  </si>
  <si>
    <t>Helix Electric</t>
  </si>
  <si>
    <t>Commercial, Design / Build, Electrical, Industrial, Specialty Contractor</t>
  </si>
  <si>
    <t>The Newtron Group</t>
  </si>
  <si>
    <t>Building Construction Management BCM/CMT, Design and Construction Integration DCI, Construction Engr Management CEM, Technology/ Engineering Related Majors, Business Related (Management, Economics, Finance)</t>
  </si>
  <si>
    <t>https://thenewtrongroup.com/</t>
  </si>
  <si>
    <t>Cupertino Electric, Inc.</t>
  </si>
  <si>
    <t>Electrical, Specialty Contractor</t>
  </si>
  <si>
    <t>Building Construction Management BCM/CMT, Design and Construction Integration DCI, Construction Engr Management CEM, Civil Engineering CIVL, Business Related (Management, Economics, Finance), Other</t>
  </si>
  <si>
    <t>Project Engineer on Vimeo
Summer Internship 2022 on Vimeo
Core Markets | Cupertino Electric</t>
  </si>
  <si>
    <t>Gaylor Electric</t>
  </si>
  <si>
    <t>Landmark Construction</t>
  </si>
  <si>
    <t>Commercial, Developer, General Contractor, Residential</t>
  </si>
  <si>
    <t>Beaty Construction</t>
  </si>
  <si>
    <t>Demolition &amp; Reconstruction, Design / Build, General Contractor, Heavy - Highway, Specialty Contractor</t>
  </si>
  <si>
    <t>https://www.beatyinc.com/
https://www.linkedin.com/company/beaty-construction/
https://www.instagram.com/beaty_construction/
https://www.facebook.com/profile.php?id=100063526058791#</t>
  </si>
  <si>
    <t>T5 Data Centers</t>
  </si>
  <si>
    <t>Commercial, Construction Management Firm, Developer, General Contractor</t>
  </si>
  <si>
    <t>Building Construction Management BCM/CMT, Design and Construction Integration DCI, Construction Engr Management CEM, Business Related (Management, Economics, Finance)</t>
  </si>
  <si>
    <t>Ancon Construction</t>
  </si>
  <si>
    <t>https://www.youtube.com/watch?v=ca5mO6JmF6o
https://www.youtube.com/watch?v=iyiJm0eUmQU
https://www.youtube.com/watch?v=3H5IPiko6v8</t>
  </si>
  <si>
    <t>Headquarters-Goshen, IN
Satellite Office-South Bend, IN</t>
  </si>
  <si>
    <t>As an 100% employee owned company our culture is built around helping each individual be as successful at their as possible.  The more we, as a team, succeed as a company the greater rewards.  Because everyone is an owner, from the President down to the concrete teams, we all have a stake in the outcome.  This creates an environment of passion, support and accountability.  Since we are employee owned it also forces us to hire very high caliber people since they are a direct representation of the company and part owner.  This has allowed us to develop an amazing team and culture with a giver's gain customer experience focus.</t>
  </si>
  <si>
    <t>For each position Ancon has taken the time to setup a detailed on boarding for all new hires.  Depending on position our on boarding training can range from 4 weeks to 30 weeks.</t>
  </si>
  <si>
    <t>2</t>
  </si>
  <si>
    <t>LG Group</t>
  </si>
  <si>
    <t>Commercial, Construction Management Firm, Design / Build, Developer, General Contractor</t>
  </si>
  <si>
    <t>LG Builders | Career Pathways</t>
  </si>
  <si>
    <t>American Structurepoint</t>
  </si>
  <si>
    <t>500</t>
  </si>
  <si>
    <t>American Structurepoint strives to center our culture around our company core values:
- We treat everyone with respect, fairness, dignity, and honesty.
- We are passionate about results; We keep our promises. 
- We are committed to the development of our staff.
- We embrace a family oriented culture where we are committed to each other. 
We appreciate our employees and the value they bring to our firm and the community. We proudly offer an employee recognition program to promote collaboration and teamwork amongst our offices. We can't forget to mention our fabulous company holiday party at the end of every year where we come together (staff from every office location) as one to celebrate all of our amazing achievements for the year. We invite you to explore the tabs on this page that showcase the many avenues in which we promote our company values throughout our organization.</t>
  </si>
  <si>
    <t>Whiting-Turner Contracting Company</t>
  </si>
  <si>
    <t>Commercial, Construction Management Firm, Design / Build, General Contractor</t>
  </si>
  <si>
    <t>MacDougall Pierce Construction</t>
  </si>
  <si>
    <t>Building Construction Management BCM/CMT, Design and Construction Integration DCI, Construction Engr Management CEM, Civil Engineering CIVL, Technology/ Engineering Related Majors, Business Related (Management, Economics, Finance)</t>
  </si>
  <si>
    <t>MacDougall Pierce Construction: About | LinkedIn
MacDougall Pierce Website</t>
  </si>
  <si>
    <t>KCG Companies</t>
  </si>
  <si>
    <t>Suntec Concrete</t>
  </si>
  <si>
    <t>Building Construction Management BCM/CMT, Design and Construction Integration DCI, Computer Graphics Technology CGT, Construction Engr Management CEM, Technology/ Engineering Related Majors</t>
  </si>
  <si>
    <t>Aldridge Electric</t>
  </si>
  <si>
    <t>Nox Group</t>
  </si>
  <si>
    <t>Electrical, General Contractor</t>
  </si>
  <si>
    <t>https://noxgroup.us/college-recruiting/</t>
  </si>
  <si>
    <t>AECOM Hunt</t>
  </si>
  <si>
    <t>IHC Construction Co</t>
  </si>
  <si>
    <t>Construction Management Firm, Demolition &amp; Reconstruction, Design / Build, General Contractor, Heavy - Highway</t>
  </si>
  <si>
    <t>Why Intern at IHC Construction Companies, LLC: https://youtu.be/Jm8Zh4ufSc0?si=_Ivg4TmKzEmR5zfj
Freeport Wastewater Treatment Plant Project:
https://youtu.be/Wzgvtz1m1Cg?si=gl6fyg5k99ha7x7x
East Maine Learning Center Project:
https://youtu.be/mNyu99FB-jQ?si=F3A2I9TmAq0y5oY3</t>
  </si>
  <si>
    <t>Harrell-Fish Inc.</t>
  </si>
  <si>
    <t>Commercial, Construction Management Firm, Design / Build, Industrial, Mechanical, Residential</t>
  </si>
  <si>
    <t>We do whatever it takes, as one team, to make a difference by being leaders in mechanical and building solutions.  It is our vision to relentlessly grow, develop, and build our people, company, and communities for a better future.</t>
  </si>
  <si>
    <t>Michuda Construction, Inc.</t>
  </si>
  <si>
    <t>100-250</t>
  </si>
  <si>
    <t>Hungry, Humble and Smart</t>
  </si>
  <si>
    <t>ASHE HC
CM-LEAN
LEED</t>
  </si>
  <si>
    <t>Sachse Construction</t>
  </si>
  <si>
    <t>International Students, Seniors, Juniors, Sophomores, Freshmen, Masters Degree, Alumni</t>
  </si>
  <si>
    <t>A M King</t>
  </si>
  <si>
    <t>Commercial, Design / Build, Industrial</t>
  </si>
  <si>
    <t>A M King Career Center
A M King Internship: A Day in the Life (Video)
Construction Management Internship Program</t>
  </si>
  <si>
    <t>GEMCO Constructors</t>
  </si>
  <si>
    <t>Commercial, Construction Management Firm, Design / Build, Electrical, General Contractor, Mechanical</t>
  </si>
  <si>
    <t>Meade</t>
  </si>
  <si>
    <t>Commercial, Electrical</t>
  </si>
  <si>
    <t>www.meade100.com</t>
  </si>
  <si>
    <t>The Poole and Kent Corporation</t>
  </si>
  <si>
    <t>Commercial, Construction Management Firm, Mechanical</t>
  </si>
  <si>
    <t>Integra Construction, Inc.</t>
  </si>
  <si>
    <t>Commercial, General Contractor, Healthcare, Industrial</t>
  </si>
  <si>
    <t>Enerfab Power &amp; Industrial</t>
  </si>
  <si>
    <t>Electrical, Industrial, Mechanical, Other</t>
  </si>
  <si>
    <t>Construction Engr Management CEM, Business Related (Management, Economics, Finance)</t>
  </si>
  <si>
    <t>www.youtube.com/@enerfabvideos
(1) Enerfab: Posts | LinkedIn</t>
  </si>
  <si>
    <t>Cambridge Companies, Inc</t>
  </si>
  <si>
    <t>International Students, Seniors, Juniors, Masters Degree, Alumni</t>
  </si>
  <si>
    <t>Cambridge Companies Inc</t>
  </si>
  <si>
    <t>Griffith, IN and Scottsdale, AZ</t>
  </si>
  <si>
    <t>Since we are a small, family run company we offer an environment that is a little more relaxed than larger organizations.  We expect people to hold themselves accountable and to be a part of the team.</t>
  </si>
  <si>
    <t>The amount of training depends on the position and their responsibilities.  We typically take the time to train over the first 3 months as opposed to all at once.</t>
  </si>
  <si>
    <t>Summit</t>
  </si>
  <si>
    <t>Design / Build, Industrial</t>
  </si>
  <si>
    <t>Ballard Marine Construction</t>
  </si>
  <si>
    <t>Neenah, Wisconsin
Loomis, California</t>
  </si>
  <si>
    <t>The Internship will consist of both office and field experience.  While in the field work could include working around water; working on small vessels and barges off and near shore.  While in the office there will be prolonged periods sitting at a desk and working on a computer.</t>
  </si>
  <si>
    <t>Hands on training with mentors such as Project Manager, Project Engineers, Area Managers, Superintendents, and Dive Supervisors.</t>
  </si>
  <si>
    <t>Brooks Construction Company, Inc.</t>
  </si>
  <si>
    <t>Design / Build, Heavy - Highway</t>
  </si>
  <si>
    <t>Construction Engr Management CEM, Civil Engineering CIVL, Technology/ Engineering Related Majors</t>
  </si>
  <si>
    <t>https://www.brooks1st.com/</t>
  </si>
  <si>
    <t>The Peterson Company</t>
  </si>
  <si>
    <t>Layton Construction</t>
  </si>
  <si>
    <t>Commercial, Construction Management Firm, Healthcare</t>
  </si>
  <si>
    <t>Jared Smith
jsmith@laytonconstruction.com
https://www.laytonconstruction.com/careers/</t>
  </si>
  <si>
    <t>Custom Builders</t>
  </si>
  <si>
    <t>Commercial, Construction Management Firm, Demolition &amp; Reconstruction, Disaster Restoration, General Contractor, Heavy - Highway</t>
  </si>
  <si>
    <t>International Students, Seniors, Juniors, Sophomores, Masters Degree, PHd, Alumni</t>
  </si>
  <si>
    <t>Some of our projects over the years!
Projects Archive - Custom Builders VI</t>
  </si>
  <si>
    <t>Superior Construction Co., Inc.</t>
  </si>
  <si>
    <t>Construction Management Firm, Heavy - Highway</t>
  </si>
  <si>
    <t>Buffalo Construction, Inc.</t>
  </si>
  <si>
    <t>Commercial, Construction Management Firm, Demolition &amp; Reconstruction, Design / Build, General Contractor</t>
  </si>
  <si>
    <t>Harvey Cleary</t>
  </si>
  <si>
    <t>Our people are the backbone of our business; we conscientiously work to provide job enjoyment. Competitive pay is the easy part, but we know money doesnt buy happiness. At Harvey, we strive for every employee to be fulfilled in their daily work, have a sense of purpose in their work, grow professionally, be able to give back to their community and be a part of a work family that grows together through work and play. Approximately one-third of Harvey employees have been at the firm for more than 10 years.</t>
  </si>
  <si>
    <t>We work hard to find the best employees and to keep them. New employees start with a three-year training program. We provide regular in-house continuing education for all staff and we have a robust lessons learned program. We also cross-train staff in multiple positions. A superintendent and project manager may not like swapping roles, but after walking a mile in anothers shoes, its much easier to understand how each role impacts the others. And its an important piece of professional growth.</t>
  </si>
  <si>
    <t>Trio Electric Ltd</t>
  </si>
  <si>
    <t>Conductor Power</t>
  </si>
  <si>
    <t>Construction Management Firm, Electrical, General Contractor</t>
  </si>
  <si>
    <t>Calhoun Construction</t>
  </si>
  <si>
    <t>https://youtu.be/gedSZwGJuyA</t>
  </si>
  <si>
    <t>Builtech Services, LLC</t>
  </si>
  <si>
    <t>Commercial, Construction Management Firm, Demolition &amp; Reconstruction, General Contractor, Healthcare, Industrial, Residential</t>
  </si>
  <si>
    <t>65</t>
  </si>
  <si>
    <t>Gilbane Building Company</t>
  </si>
  <si>
    <t>Commercial, Construction Management Firm, Demolition &amp; Reconstruction, General Contractor, Healthcare</t>
  </si>
  <si>
    <t>Clayco</t>
  </si>
  <si>
    <t>Kent Power</t>
  </si>
  <si>
    <t>GCI</t>
  </si>
  <si>
    <t>Commercial, Construction Management Firm, Demolition &amp; Reconstruction, General Contractor</t>
  </si>
  <si>
    <t>Please visit our website, where we share our passion for building.</t>
  </si>
  <si>
    <t>Power Design, Inc.</t>
  </si>
  <si>
    <t>Design / Build, Electrical, Mechanical, Specialty Contractor</t>
  </si>
  <si>
    <t>Juniors, Sophomores, Masters Degree</t>
  </si>
  <si>
    <t>Our corporate office is located in sunny St. Petersburg, FL.</t>
  </si>
  <si>
    <t>Power Design maintains a 12,000 square foot state-of-the-art training and development center to increase the knowledge and skills of Power Design employees, assuring quality while supporting the growth of Power Design.
The Power Up Center for Training &amp; Development is designed as an interactive learning and evaluating center equipped with mock-up units, electrical rooms, decks and a fire command center to simulate various stages of construction allowing Power Design to train and evaluate its personnel in a controlled environment. The Center also provides numerous courses educating employees on the company's mission and values; customer service; safety and material, labor and job site management.</t>
  </si>
  <si>
    <t>Manhattan Construction</t>
  </si>
  <si>
    <t>Ryan Fireprotection, Inc.</t>
  </si>
  <si>
    <t>Commercial, Design / Build, Electrical, General Contractor, Industrial, Mechanical, Specialty Contractor</t>
  </si>
  <si>
    <t>https://www.ryanfp.com/about-us/</t>
  </si>
  <si>
    <t>Shimizu North America</t>
  </si>
  <si>
    <t>Building Construction Management BCM/CMT, Design and Construction Integration DCI, Construction Engr Management CEM, Civil Engineering CIVL, Technology/ Engineering Related Majors, Other</t>
  </si>
  <si>
    <t>Lenex Steel Company</t>
  </si>
  <si>
    <t>Indianapolis, IN
Terre Haute, IN</t>
  </si>
  <si>
    <t>85</t>
  </si>
  <si>
    <t>Shuck Corporation</t>
  </si>
  <si>
    <t>Commercial, Construction Management Firm, General Contractor</t>
  </si>
  <si>
    <t>Project Engineer Job DescriptionProject Engineer Intern Job Description</t>
  </si>
  <si>
    <t>RG Construction</t>
  </si>
  <si>
    <t>Building Construction Management BCM/CMT, Design and Construction Integration DCI, Computer Graphics Technology CGT, Construction Engr Management CEM</t>
  </si>
  <si>
    <t>LEAN Delivery - https://www.rgconstruction.com/approach/lean-delivery-target-value-design/
BIM/VDC - https://www.rgconstruction.com/approach/vdc-bim-services/
Interior Prefrabrication - https://www.rgconstruction.com/approach/prefabrication/
Exteror Prebrication - https://www.rgconstruction.com/approach/prefabricated-wall-assemblies-stopanel/
https://www.rgconstruction.com/approach/cold-formed-metal-structures/</t>
  </si>
  <si>
    <t>CTL Engineering, Inc.</t>
  </si>
  <si>
    <t>Construction Management Firm, Specialty Contractor, Other</t>
  </si>
  <si>
    <t>Meridian Design Build</t>
  </si>
  <si>
    <t>New South Construction</t>
  </si>
  <si>
    <t>E&amp;K</t>
  </si>
  <si>
    <t>Chicago
Denver
Phoenix
Omaha
Kansas City</t>
  </si>
  <si>
    <t>1,000-1,50</t>
  </si>
  <si>
    <t>Core Purpose – We are a proactive provider of construction solutions through an inspired, diverse, and imaginative workforce.
Vision – We will be a nationally recognized organization sought after by customers, suppliers, employees, and investors by:
Providing a personally rewarding workplace
Incorporating strategic placement of highly talented professionals
Being a highly effective, lean, and nimble organization
Maximizing returns to shareholders and employees
Pursuing strategic growth opportunities
Values –
Treat people right
Act with integrity
Be accountable to ourselves and our clients
Be a responsible steward in our communities
Be results-driven
Demand uncompromising safety
Recognize innovative solutions
Have fun
Celebrate winning</t>
  </si>
  <si>
    <t>100% Company-Paid Community Classes</t>
  </si>
  <si>
    <t>Connelly Electric</t>
  </si>
  <si>
    <t>Commercial, Design / Build, Electrical, Healthcare, Industrial, Specialty Contractor</t>
  </si>
  <si>
    <t>Seniors, Juniors, Masters Degree</t>
  </si>
  <si>
    <t>MRMH Safety Award</t>
  </si>
  <si>
    <t>Addison, IL</t>
  </si>
  <si>
    <t>Young, Energetic, Professional, and Growing</t>
  </si>
  <si>
    <t>On the Job Training</t>
  </si>
  <si>
    <t>DPR Construction</t>
  </si>
  <si>
    <t>https://www.dpr.com/35</t>
  </si>
  <si>
    <t>Clark Construction Group</t>
  </si>
  <si>
    <t>Commercial, Design / Build, Developer, General Contractor, Healthcare, Heavy - Highway, Residential, Other</t>
  </si>
  <si>
    <t>O'Rourke Wrecking Company</t>
  </si>
  <si>
    <t>Commercial, Demolition &amp; Reconstruction, Design / Build, General Contractor, Healthcare, Industrial, Specialty Contractor</t>
  </si>
  <si>
    <t>Building Construction Management BCM/CMT, Construction Engr Management CEM, Civil Engineering CIVL, Business Related (Management, Economics, Finance)</t>
  </si>
  <si>
    <t>O’ROURKE offers students and early-career professionals:
Hands-on experience with high‑profile demolition and environmental projects
Internship and co‑op opportunities with mentorship from industry leaders
Career growth paths in project management, estimating, field supervision, and safety
Exposure to cutting‑edge equipment, technology, and field operations
A values‑driven culture focused on safety, quality, and teamwork
📱 Scan the QR code to explore careers at O’ROURKE</t>
  </si>
  <si>
    <t>660 Lunken Park Drive, Cincinnati, OH 45226</t>
  </si>
  <si>
    <t>100</t>
  </si>
  <si>
    <t>Happy, challenging and rewarding.  You will learn a lot from the diversity of our employees.</t>
  </si>
  <si>
    <t>You will be mentored by a long term employee and given immediate hands-on experience.</t>
  </si>
  <si>
    <t>J. Raymond Construction</t>
  </si>
  <si>
    <t>M. J. Electric, LLC</t>
  </si>
  <si>
    <t>Electrical</t>
  </si>
  <si>
    <t>JE Dunn Construction</t>
  </si>
  <si>
    <t>Commercial, Construction Management Firm, Healthcare, Industrial</t>
  </si>
  <si>
    <t>23</t>
  </si>
  <si>
    <t>Simon Property Group</t>
  </si>
  <si>
    <t>Commercial, Design / Build, Other</t>
  </si>
  <si>
    <t>Seniors, Masters Degree, PHd, Alumni</t>
  </si>
  <si>
    <t>Onyx and East</t>
  </si>
  <si>
    <t>Construction Management Firm, General Contractor, Residential</t>
  </si>
  <si>
    <t>https://www.onyxandeast.com/</t>
  </si>
  <si>
    <t>Renascent, Inc.</t>
  </si>
  <si>
    <t>The Hill Group</t>
  </si>
  <si>
    <t>Commercial</t>
  </si>
  <si>
    <t>The Hill Group 22-acre corporate campus is located in Franklin Park, Illinois.</t>
  </si>
  <si>
    <t>850</t>
  </si>
  <si>
    <t>The Hill Group offers continous education internally and externally to its employees who wish to grow within the industry and the organization.
The Hill Group has a specialized seven year training program for engineers who are interested in an entrepreneurial opportunity with a limitless earning potential.</t>
  </si>
  <si>
    <t>1</t>
  </si>
  <si>
    <t>Grand Industrial</t>
  </si>
  <si>
    <t>Commercial, Design / Build, General Contractor, Industrial, Mechanical</t>
  </si>
  <si>
    <t>Seniors, Alumni</t>
  </si>
  <si>
    <t>https://grandindustrial.com/portfolio/</t>
  </si>
  <si>
    <t>Horizon Develop Build Manage</t>
  </si>
  <si>
    <t>The Walsh Group</t>
  </si>
  <si>
    <t>Butler, Fairman &amp; Seufert</t>
  </si>
  <si>
    <t>Design / Build, Other</t>
  </si>
  <si>
    <t>https://youtu.be/AzTtkAY4tqE</t>
  </si>
  <si>
    <t>DJ Construction Company, Inc.</t>
  </si>
  <si>
    <t>Skanska</t>
  </si>
  <si>
    <t>Commercial, Construction Management Firm, General Contractor, Heavy - Highway</t>
  </si>
  <si>
    <t>Skanska USA Careers</t>
  </si>
  <si>
    <t>Thompson Thrift</t>
  </si>
  <si>
    <t>Design / Build, Developer, General Contractor, Residential</t>
  </si>
  <si>
    <t>https://vimeo.com/thompsonthrift/thestadlershiprecruitment</t>
  </si>
  <si>
    <t>MAC Construction &amp; Excavating, Inc.</t>
  </si>
  <si>
    <t>Design / Build, General Contractor, Heavy - Highway, Industrial, Mechanical, Specialty Contractor</t>
  </si>
  <si>
    <t>HNTB</t>
  </si>
  <si>
    <t>Construction Management Firm, Other</t>
  </si>
  <si>
    <t>PulteGroup</t>
  </si>
  <si>
    <t>Alt Construction LLC</t>
  </si>
  <si>
    <t>Building Construction Management BCM/CMT, Design and Construction Integration DCI, Computer Graphics Technology CGT, Construction Engr Management CEM, Technology/ Engineering Related Majors, Business Related (Management, Economics, Finance)</t>
  </si>
  <si>
    <t>Titan Electric</t>
  </si>
  <si>
    <t>Alberici Constructors</t>
  </si>
  <si>
    <t>Webcor Builders</t>
  </si>
  <si>
    <t>Commercial, Design / Build, Healthcare, Industrial</t>
  </si>
  <si>
    <t>www.webcor.com</t>
  </si>
  <si>
    <t>Goettle</t>
  </si>
  <si>
    <t>Design / Build, Heavy - Highway, Specialty Contractor</t>
  </si>
  <si>
    <t>www.goettle.com</t>
  </si>
  <si>
    <t>Summit Design + Build, LLC</t>
  </si>
  <si>
    <t>Commercial, Construction Management Firm, General Contractor, Residential</t>
  </si>
  <si>
    <t>https://summitdb.com/internship/</t>
  </si>
  <si>
    <t>Summit Design + Build has deep roots in Chicago’s Fulton Market, from our first office on Lake Street to our renovated office building on Carpenter Street. In February of 2020, we moved into our new home at 1040 W. Fulton Market as we continue to grow in tandem with the neighborhood we’ve long called home.
In August of 2017, we opened our first regional office in Tampa, Florida. With strong ties to the area, it was the natural next step to expand our operations in this booming market. This has opened the door for us to service clients throughout the greater Tampa Bay Area as well as the southern United States.</t>
  </si>
  <si>
    <t>We work hard. We have fun. We continuously challenge ourselves and each other to be the best that we can be. The best part is we make great friends while doing it.
Summit Design + Build has grown to be one of the smartest, most innovative general contractors by focusing on our key proposition: building spaces where people &amp; business thrive.
As a part of our team of construction experts, you are committed to living out this proposition by being willing to…
Be the client’s hero
Lose sleep when necessary
Never cut corners
Be a crazy-good listener
Anticipate problems
Bring it everyday
Own each project 150%
Do what you promise
Contribute with all your talents and insights
Enjoy your work</t>
  </si>
  <si>
    <t>DBI Construction Consultants</t>
  </si>
  <si>
    <t>Disaster Restoration, Other</t>
  </si>
  <si>
    <t>Consigli Construction Co., Inc.</t>
  </si>
  <si>
    <t>Boston, MA
Washington DC
New York City
Portland ME
Hartford, CT
Albany, NY
Pleasant Valley, NY</t>
  </si>
  <si>
    <t>JR Kelly Company Inc</t>
  </si>
  <si>
    <t>https://elocallink.tv/e/share.php?ffb=1&amp;v=k3Z&amp;ap=0</t>
  </si>
  <si>
    <t>Kelley Construction</t>
  </si>
  <si>
    <t>Commercial, Construction Management Firm, General Contractor, Healthcare, Industrial</t>
  </si>
  <si>
    <t>The Boldt Company</t>
  </si>
  <si>
    <t>Commercial, Construction Management Firm, Industrial</t>
  </si>
  <si>
    <t>Bulley &amp; Andrews, LLC</t>
  </si>
  <si>
    <t>Commercial, Construction Management Firm, General Contractor, Healthcare, Residential</t>
  </si>
  <si>
    <t>https://www.bulley.com/careers/internships/</t>
  </si>
  <si>
    <t>Garmong Construction Services</t>
  </si>
  <si>
    <t>ARCO</t>
  </si>
  <si>
    <t>Henry Bros. Co.</t>
  </si>
  <si>
    <t>Turner Construction Company</t>
  </si>
  <si>
    <t>Commercial, Construction Management Firm, Electrical, General Contractor, Healthcare, Mechanical</t>
  </si>
  <si>
    <t>1) Chicago
2) Indianapolis
3) Detroit
...and 40+ other locations!</t>
  </si>
  <si>
    <t>10,000</t>
  </si>
  <si>
    <t>The Conlan Company</t>
  </si>
  <si>
    <t>Fluor Corporation</t>
  </si>
  <si>
    <t>Fluor has more than 100 offices in 36 countries on six continents, including locations in North America, South America, Europe, Africa, Middle East, Asia and Australia.</t>
  </si>
  <si>
    <t>60,000</t>
  </si>
  <si>
    <t>Fluor?s employee and workplace strategy includes a core commitment to ethical business practices, combined with building long-standing relationships with all stakeholders. Fluor offers employees an engaging work environment that presents each person with opportunities to attain his or her full potential.</t>
  </si>
  <si>
    <t>One of Fluor?s top priorities is to provide ongoing training and development for both salaried employees and craft personnel through multiple venues, including Fluor University, the company?s online learning platform. Employees can select from among a wide variety of self-paced, online training courses and have options to sign up for location-specific, instructor-led and virtual courses. More than 1,000 online courses are also available for all disciplines and career levels. Fluor is one of 30 companies recognized by the American Society for Training and Development for enterprise-wide success through employee learning.</t>
  </si>
  <si>
    <t>Dunnet Bay Construction</t>
  </si>
  <si>
    <t>General Contractor, Heavy - Highway</t>
  </si>
  <si>
    <t>Weddle Bros. Construction Companies</t>
  </si>
  <si>
    <t>We have offices in three Indiana locations, Bloomington (Headquarters), Indianapolis, and Evansville.</t>
  </si>
  <si>
    <t>115</t>
  </si>
  <si>
    <t>We are a hard-working close-knit group. Our unique and desirable culture has led to us being named one of the Best Places to Work in Indiana for SIX consecutive years. Weddle is employee-owned through an ESOP so it really does take a team of all of us working together to be successful and reap the benefits of that success. We typically compete against large national firms that are more than double our size so our team is filled with fighters and employees willing to go above and beyond to get the job done. All these factors lead to a firm that does large high profile projects but feels and acts more like a small family run business. We do not have unapproachable levels of heirarchy like a larger national firm might have, new employees will work alongside Executives from the start.</t>
  </si>
  <si>
    <t>Training will depend on your position, but we do offer position specific training for all new hires. We also offer ongoing training that is created on an individual basis that is specific to each persons career goals.</t>
  </si>
  <si>
    <t>Pace Contracting</t>
  </si>
  <si>
    <t>Shiel Sexton Company, Inc</t>
  </si>
  <si>
    <t>FCL Builders</t>
  </si>
  <si>
    <t>CK Construction</t>
  </si>
  <si>
    <t>Central Ohio</t>
  </si>
  <si>
    <t>Our environment is as varied as our work day.  Depending on the role and the clients we serve, our associates spend their day in the office, at the job site, or a combination of both.  Regardless of where our associates work, Corna Kokosing is focused on helping team members build their career.  We offer in-house training along with opportunities to learn and grow in classes ranging from project management to LEAN construction methods held outside the CK walls.  Our community commitment is visible throughout our organization.  Associates are active participants in many charitable, cultural and faith based organizations contributing their time, talent, and leadership.</t>
  </si>
  <si>
    <t>All of our new team members attend new hire orientation on day one. Beyond that we cater teaching and training to the role and the person.  Safety is one of our cornerstones, therefore all our associates receive 10 HR OSHA Training and associates in supervisory roles go through the more extensive 30 HR OSHA class.</t>
  </si>
  <si>
    <t>10,001+ employees</t>
  </si>
  <si>
    <t>OHLA USA</t>
  </si>
  <si>
    <t>Graycor</t>
  </si>
  <si>
    <t>Oakbrook Terrace, IL (Chicago) - HQ
Phoenix, AZ
Charlotte, NC
Boston, MA
San Jose, CA</t>
  </si>
  <si>
    <t>Graycor's work culture is most frequently described as having a family feel.  We strongly believe that the growth of our business will be fueled by the growth of our people.  To this end we support each other to help everyone reach their potential and grow their career.</t>
  </si>
  <si>
    <t>Graycor's Mentoring Program provides regular and targeted training for engineers, project engineers, and assistant project managers several times each year.</t>
  </si>
  <si>
    <t>Willmeng Construction</t>
  </si>
  <si>
    <t>https://willmeng.com/exploring-your-future-with-willmeng-internship-opportunities-and-more/</t>
  </si>
  <si>
    <t>140</t>
  </si>
  <si>
    <t>Willmeng?s core purpose stems off of something bigger than business; it is about being a good steward to employees and their families, clients and community, built on a drive to succeed and raise the bar for quality and professionalism in the construction industry. For Willmeng, one way to impact the community is by ?doing more than our share? in philanthropy?supporting more than 40 organizations in recent years.</t>
  </si>
  <si>
    <t>$130M</t>
  </si>
  <si>
    <t>Mortenson</t>
  </si>
  <si>
    <t>Kokosing, Inc.</t>
  </si>
  <si>
    <t>Commercial, Construction Management Firm, Demolition &amp; Reconstruction, Design / Build, Electrical, General Contractor, Heavy - Highway, Industrial, Mechanical, Specialty Contractor, Other</t>
  </si>
  <si>
    <t>Olthof Homes</t>
  </si>
  <si>
    <t>Design / Build, Developer, Residential</t>
  </si>
  <si>
    <t>Careers | Your Premier Indiana New Home Builder | Olthof Homes</t>
  </si>
  <si>
    <t>St. John, IN</t>
  </si>
  <si>
    <t>Highly organized environment and assertive in accomplishing goals in a professional manner.</t>
  </si>
  <si>
    <t>Flaherty and Collins Construction</t>
  </si>
  <si>
    <t>Construction Management Firm, Design / Build, Developer, Residential</t>
  </si>
  <si>
    <t>Indianapolis, Indiana</t>
  </si>
  <si>
    <t>450</t>
  </si>
  <si>
    <t>Kiewit</t>
  </si>
  <si>
    <t>Commercial, Construction Management Firm, Demolition &amp; Reconstruction, Design / Build, Developer, Disaster Restoration, Electrical, General Contractor, Global Engineering, Heavy - Highway, Industrial, Mechanical</t>
  </si>
  <si>
    <t>https://join.kiewit.com/students-and-recent-graduates/</t>
  </si>
  <si>
    <t>20000</t>
  </si>
  <si>
    <t>Signal Energy</t>
  </si>
  <si>
    <t>Electrical, Mechanical, Specialty Contractor</t>
  </si>
  <si>
    <t>Ryan Companies</t>
  </si>
  <si>
    <t>Commercial, Construction Management Firm, Design / Build, Developer, General Contractor, Healthcare</t>
  </si>
  <si>
    <t>1500</t>
  </si>
  <si>
    <t>14</t>
  </si>
  <si>
    <t>The Hagerman Group</t>
  </si>
  <si>
    <t>Commercial Contracting Corporation</t>
  </si>
  <si>
    <t>https://www.cccnetwork.com/careers/</t>
  </si>
  <si>
    <t>Swinerton Builders</t>
  </si>
  <si>
    <t>Commercial, Construction Management Firm, Design / Build, General Contractor, Healthcare, Residential</t>
  </si>
  <si>
    <t>https://www.youtube.com/@Swinerton</t>
  </si>
  <si>
    <t>We have offices in the following Cities:
San Francisco (headquarters)
Portland
Seattle
Honolulu
Orange County/LA
San Diego
Austin
Denver
Charlotte
Atlanta
New York (coming soon)</t>
  </si>
  <si>
    <t>When asked what makes Swinerton a great company to work for, the most common  answer our employees give is “the people.”  Individuals may join Swinerton because of our  reputation or a particular opportunity, but they stay because they find a family here. We strive to create a positive work environment that encourages outstanding performance while making room for outside interests, family time, and fun.</t>
  </si>
  <si>
    <t>We offer extensive learning opportunities to help our employees build the skills they need to excel.
COURSE OFFERINGS &amp; ACCREDITATION PROGRAMS
Swinerton’s course offerings include both instructor-led and independent online classes covering topics such as subcontractor management, safety, construction law, communication skills, effective business writing, and time management.
BETTER BUILDERS
Swinerton’s Better Builders program provides project engineers with the field experience and on-the-job training necessary to understand the broad range of construction techniques needed to succeed as builders.
LEADERSHIP DEVELOPMENT
Swinerton’s LeaderBuilder series is an intensive leadership development program that helps managers assess their talents, improve their organizational and communication skills, and more effectively lead and motivate their teams.
FOCUSED PROGRAMS
Swinerton offers unique professional development programs that provide an opportunity for participants to network, meet company leaders, and learn from instructors with a wealth of industry knowledge.</t>
  </si>
  <si>
    <t>18</t>
  </si>
  <si>
    <t>Great Lakes Dredge &amp; Dock Company</t>
  </si>
  <si>
    <t>Milestone Contractors</t>
  </si>
  <si>
    <t>AdvanceTEC</t>
  </si>
  <si>
    <t>https://www.advancetecllc.com/
https://www.advancetecllc.com/press-release/advancetec-selected-by-repeat-global-cdmo-for-large-scale-biotech-investment
https://www.youtube.com/channel/UCpsovUNCo3R1KWg5TKjwMeg?view_as=subscriber</t>
  </si>
  <si>
    <t>Novak Construction</t>
  </si>
  <si>
    <t>Williams Company</t>
  </si>
  <si>
    <t>Brasfield &amp; Gorrie</t>
  </si>
  <si>
    <t>Commercial, Construction Management Firm, Design / Build, General Contractor, Healthcare, Heavy - Highway, Industrial</t>
  </si>
  <si>
    <t>Student programs - Brasfield &amp; Gorrie</t>
  </si>
  <si>
    <t>Birmingham, AL
Atlanta, GA
Columbus, GA
Orlando, FL
Jacksonville, FL
Raleigh, NC
Nashville, TN
Dallas, TX</t>
  </si>
  <si>
    <t>Weis Builders Inc.</t>
  </si>
  <si>
    <t>Commercial, Construction Management Firm, Design / Build, Developer, General Contractor, Healthcare, Residential</t>
  </si>
  <si>
    <t>Visit the Careers page on the Weis Builders website to explore current job openings and learn more about opportunities to join our team.
Career Opportunities – Weis Builders</t>
  </si>
  <si>
    <t>Pepper Construction Company</t>
  </si>
  <si>
    <t>Chicago, Illinois
Barrington, Illinois
Indianapolis, Indiana
Columbus, Ohio
Cincinnati, Ohio
Milwaukee, Wisconsin</t>
  </si>
  <si>
    <t>Pepper is a family owned and operated organization and that family feel resonates through our entire organization.  Our people are our most valuable asset and we are only successful as a company because of each and every person that is a part of our team.</t>
  </si>
  <si>
    <t>Pepper employees receive training through many avenues including, in person, virtual, on demand, experiential, and mentorships.  Like the buildings we build, a training plan is not one size fits all and we strive to get our people the training they need when they need it.</t>
  </si>
  <si>
    <t>CRG Residential</t>
  </si>
  <si>
    <t>Developer, General Contractor, Residential</t>
  </si>
  <si>
    <t>Sauer Construction</t>
  </si>
  <si>
    <t>Commercial, Construction Management Firm, Design / Build, General Contractor, Healthcare, Mechanical</t>
  </si>
  <si>
    <t>Satterfield &amp; Pontikes Construction, Inc.</t>
  </si>
  <si>
    <t>satpon.com</t>
  </si>
  <si>
    <t>Houston,TX 
Dallas, TX 
San Antonio, TX 
Los Angeles, CA
New York, NY</t>
  </si>
  <si>
    <t>Teamwork 
Safety 
Accountability 
Innovation 
Communication 
Consistency</t>
  </si>
  <si>
    <t>We have monthly trainings and an online portal with trainings for employees</t>
  </si>
  <si>
    <t>Birge and Held Construction</t>
  </si>
  <si>
    <t>http://birgeandheldconstruction.com/</t>
  </si>
  <si>
    <t>Opus Design Build, LLC</t>
  </si>
  <si>
    <t>Minneapolis, MN
Rosemont, IL
Denver, CO
Des Moines, IA
Kansas City, MO
Indianapolis, IN
Milwaukee, WI
St. Louis, MO
Phoenix, AR</t>
  </si>
  <si>
    <t>Path Construction Company</t>
  </si>
  <si>
    <t>Commercial, Construction Management Firm, Demolition &amp; Reconstruction, Design / Build, Developer, Electrical, General Contractor, Healthcare, Heavy - Highway, Industrial, Mechanical, Residential</t>
  </si>
  <si>
    <t>https://pathcc.com/</t>
  </si>
  <si>
    <t>Arlington Heights, IL, Charlotte, NC, Scottsdale, AZ and Champaign IL.</t>
  </si>
  <si>
    <t>80</t>
  </si>
  <si>
    <t>Path Construction is a Chicago based general contractor providing a vast array of construction services to multiple regions throughout the country.  We have offices in Arlington Heights, IL, Scottsdale, AZ, Champaign, IL and Charlotte, NC with work throughout the U.S.  Our expertise is very diverse and includes experience on small and large projects of many different types, including but not limited to: healthcare, residential, transportation, water and waste treatment, convention centers, laboratories, correctional, and institutional. The main philosophy and strategy for the growth of our organization is to be on the cutting edge of all aspects of the construction process. Additionally, our unmatched customer satisfaction and, most importantly, the development and quality of our people drive our success.</t>
  </si>
  <si>
    <t>Path Construction offers a detailed and hands on training experience.  New hires and interns will get placed on a team where they will learn and grow with a Sr. Project Manager and Superintendent.  Path also has a new hire orientation in addition to online resources from Path University.</t>
  </si>
  <si>
    <t>Norcon, Inc.</t>
  </si>
  <si>
    <t>Our main office is located just northwest of Chicago's downtown "Loop". We also have one small satellite office in Round Lake, IL with a team that services the suburbs.</t>
  </si>
  <si>
    <t>Norcon's office staff is based in the office to allow collaboration with each other, learning opportunities and shared resources. While our staff also spends a great deal of time in the field at their jobsites, we feel that our office culture is one of the company's best assets. We have a full kitchen, gymnasium, locker rooms and roof deck where we have a "Thirsty Thursday" happy hour at 4:30pm on Thursdays.</t>
  </si>
  <si>
    <t>Norcon has a very strong new hire training program for entry level employees and an active continued education training program for our senior staff. We regularly bring in subcontractors/ suppliers to stay relevant in the industry and offer monthly jobsite tours of current Norcon projects for all employees.</t>
  </si>
  <si>
    <t>$125M</t>
  </si>
  <si>
    <t>Build BW</t>
  </si>
  <si>
    <t>Commercial, Construction Management Firm, Design / Build, Developer, General Contractor, Industrial</t>
  </si>
  <si>
    <t>The Weitz Company</t>
  </si>
  <si>
    <t>Commercial, Design / Build, Electrical, General Contractor, Industrial, Mechanical</t>
  </si>
  <si>
    <t>https://www.weitz.com/careers/</t>
  </si>
  <si>
    <t>Rieth-Riley Construction Co., Inc.</t>
  </si>
  <si>
    <t>Recruiting video:  https://www.youtube.com/watch?v=oceuagKfsrg
Website:  College Internship - Rieth-Riley Construction Co., Inc.</t>
  </si>
  <si>
    <t>Lafayette, IN
Gary, IN
South Bend, IN
La Porte, IN
Indianapolis, IN</t>
  </si>
  <si>
    <t>Since Rieth-Riley is 100% employee owned, our company culture is very strong.  We take personal pride in every project we do.</t>
  </si>
  <si>
    <t>Nearly 30</t>
  </si>
  <si>
    <t>Fischer Homes</t>
  </si>
  <si>
    <t>Construction Management Firm, Design / Build, Residential</t>
  </si>
  <si>
    <t>Seniors, Juniors, Sophomores, Masters Degree, PHd</t>
  </si>
  <si>
    <t>Cincinnati, OH
Erlanger, KY
Columbus, OH
Indianapolis, IN
Atlanta, GA
Louisville, KY
Dayton, OH</t>
  </si>
  <si>
    <t>Within the Fischer Homes organization, we value diversity and see each Associate as a team member and valuable asset. We select highly competent individuals to join our team, provide them with all of the resources, training, and development possible for them to make significant contributions, drive their own success while determining their career paths. The rewards for their efforts are advanced career opportunities with commensurate compensation packages and ultimately, the continued growth and stability of both Associates and Fischer Homes.</t>
  </si>
  <si>
    <t>We offer world class training for all associates that will allow for professional development and growth within the company!</t>
  </si>
  <si>
    <t>NVR, Inc. (Ryan Homes)</t>
  </si>
  <si>
    <t>Construction Management Firm, Residential</t>
  </si>
  <si>
    <t>~5,000</t>
  </si>
  <si>
    <t>$6.3B in 2017</t>
  </si>
  <si>
    <t>Electric Plus</t>
  </si>
  <si>
    <t>Map - Electrical Construction</t>
  </si>
  <si>
    <t>Continental Electrical Construction Company, LLC</t>
  </si>
  <si>
    <t>Design / Build, Electrical</t>
  </si>
  <si>
    <t>Estridge Homes</t>
  </si>
  <si>
    <t>Estridge Homes | New Home Builder in Indianapolis</t>
  </si>
  <si>
    <t>Kittle Property Group, Inc.</t>
  </si>
  <si>
    <t>Allan Myers</t>
  </si>
  <si>
    <t>2000</t>
  </si>
  <si>
    <t>Mostly field engineers working on construction sites.</t>
  </si>
  <si>
    <t>Reynolds Construction, LLC</t>
  </si>
  <si>
    <t>Construction Management Firm, Design / Build, General Contractor, Heavy - Highway</t>
  </si>
  <si>
    <t>LinkedIn Profile</t>
  </si>
  <si>
    <t>Hilti North America</t>
  </si>
  <si>
    <t>Commercial, Global Engineering, Industrial, Other</t>
  </si>
  <si>
    <t>Civil Engineering CIVL, Business Related (Management, Economics, Finance)</t>
  </si>
  <si>
    <t>Leach &amp; Russell Mechanical</t>
  </si>
  <si>
    <t>Commercial, Design / Build, Healthcare, Mechanical</t>
  </si>
  <si>
    <t>BMWC Constructors</t>
  </si>
  <si>
    <t>Construction Engr Management CEM</t>
  </si>
  <si>
    <t>Dilling Group, Inc.</t>
  </si>
  <si>
    <t>Commercial, Design / Build, Electrical, Industrial, Mechanical</t>
  </si>
  <si>
    <t>Taylor Morrison</t>
  </si>
  <si>
    <t>Huston Electric</t>
  </si>
  <si>
    <t>Commercial, Electrical, Industrial, Residential</t>
  </si>
  <si>
    <t>ENC Construction &amp; Development</t>
  </si>
  <si>
    <t>Poynter</t>
  </si>
  <si>
    <t>Commercial, Demolition &amp; Reconstruction, Design / Build, Industrial, Other</t>
  </si>
  <si>
    <t>Cooper Steel</t>
  </si>
  <si>
    <t>J.C. Hart Company</t>
  </si>
  <si>
    <t>Corporate office is in Carmel, IN. Communities are in Indianapolis, West Lafayette, and Bloomington, IN and soon Toledo, OH.</t>
  </si>
  <si>
    <t>Positive and encouraging work environment.  There are opportunities for further training and development in all aspects of our company.</t>
  </si>
  <si>
    <t>The training and onboarding process consists of training along side a manager or team lead. There are periodic check ins at 1 month, 3 months, 6 months, and 1 year.</t>
  </si>
  <si>
    <t>24</t>
  </si>
  <si>
    <t>Leopardo Construction</t>
  </si>
  <si>
    <t>Executive Construction Inc.</t>
  </si>
  <si>
    <t>CORPORATE OFFICE
235 Fencl Lane, Hillside, IL  60162 
708.236.3300
CHICAGO OFFICE
440 South LaSalle Street, Suite 770, Chicago, IL 60605</t>
  </si>
  <si>
    <t>Two (2)</t>
  </si>
  <si>
    <t>Signature Construction, LLC</t>
  </si>
  <si>
    <t>Our corporate office is located on the Pedcor campus in Carmel, Indiana.
We do not have satellite offices other than our job site trailers.</t>
  </si>
  <si>
    <t>Signature?s formula for success starts with its people.  Signature, unlike many other multi-family builders, only employs degreed construction professionals.  This starts with the onsite personnel and runs through the rest of our construction team.  All on-site personnel in a management roll have a four year building construction management degree, or equivalent.  Signature?s on-site construction professionals are educated and trained to handle the wide array of problems, issues, people and personalities necessary to successfully complete a project on time, within budget and with a high level of quality.  This speaks volumes when you consider who you as the owner want to be your front line construction representative looking out for your best interests.  Whether its subcontractors, local code officials, neighbors, lenders, equity participants or owners our field staff are knowledgeable well spoken professionals that make a difference in the success and quality of each project.  Our Company?s culture encourages participation from all employees in the process of developing innovative solutions to resolve job site conditions and challenges to minimize potential negative impacts to our projects.</t>
  </si>
  <si>
    <t>Construction is a learning experience every day. We pride ourselves on providing continued training opportunities and surrounding our younger graduates with as many experienced team resources as possible for continued individual and continued company success.</t>
  </si>
  <si>
    <t>Central Indiana Chapter, NECA</t>
  </si>
  <si>
    <t>Level 10 Construction</t>
  </si>
  <si>
    <t>Commercial, Construction Management Firm, Demolition &amp; Reconstruction, Design / Build, General Contractor, Healthcare</t>
  </si>
  <si>
    <t>https://level10gc.com/</t>
  </si>
  <si>
    <t>LPX Group</t>
  </si>
  <si>
    <t>Construction Management Firm, General Contractor, Heavy - Highway</t>
  </si>
  <si>
    <t>Louisville Paving and Construction</t>
  </si>
  <si>
    <t>Granite Construction</t>
  </si>
  <si>
    <t>Design and Construction Integration DCI, Construction Engr Management CEM, Civil Engineering CIVL</t>
  </si>
  <si>
    <t>Accel Construction Services Group, LLC</t>
  </si>
  <si>
    <t>https://acceldevgroup.com/careers/ 
https://www.chicagobusiness.com/crains-content-studio/public-projects-power-growth-accel-construction 
https://www.linkedin.com/company/accel-construction-services-group</t>
  </si>
  <si>
    <t>Skender Construction</t>
  </si>
  <si>
    <t>Commercial, Construction Management Firm, Demolition &amp; Reconstruction, General Contractor, Healthcare, Residential</t>
  </si>
  <si>
    <t>International Students, Seniors, Juniors, Sophomores, Masters Degree, Alumni</t>
  </si>
  <si>
    <t>https://www.skender.com/careers/</t>
  </si>
  <si>
    <t>The Skender experience is dynamic, high-energy, and propelled by a hunger to improve our process. That?s why we?re committed to providing our employees with continuous learning and ongoing coaching without micromanaging. We place a high premium on confidence without arrogance, understanding that the best ideas come from an open environment with approachable leaders. Everyone contributes and everyone works to support their teammates.
We strive to deepen our cultural values to ensure that we?re ideally positioned to meet our business goals. Every member of our team leads by example and values one another?creating an infectious and prized culture. The experience we provide our clients is possible because of what we?ve created among ourselves. We?re innovators, collaborators, true partners and firm believers that the building journey should be fun.
That?s what sets us apart. And that?s what gives our purpose meaning.</t>
  </si>
  <si>
    <t>$400M</t>
  </si>
  <si>
    <t>Browning</t>
  </si>
  <si>
    <t>Commercial, Construction Management Firm, Developer, General Contractor, Industrial</t>
  </si>
  <si>
    <t>Sterling Construction Corporation</t>
  </si>
  <si>
    <t>https://www.youtube.com/channel/UC8O23YO8MfzvdehyitkCjwQ
https://www.linkedin.com/company/sterling-construction-corporation/?viewAsMember=true
https://www.thesterlinggrp.com/</t>
  </si>
  <si>
    <t>Force Construction Company, Inc.</t>
  </si>
  <si>
    <t>Construction Management Firm, Design / Build, Developer, General Contractor, Heavy - Highway, Industrial</t>
  </si>
  <si>
    <t>Building Construction Management BCM/CMT, Design and Construction Integration DCI, Computer Graphics Technology CGT, Construction Engr Management CEM, Civil Engineering CIVL, Technology/ Engineering Related Majors</t>
  </si>
  <si>
    <t>Thieneman Construction, Inc</t>
  </si>
  <si>
    <t>Commercial, Construction Management Firm, General Contractor, Specialty Contractor</t>
  </si>
  <si>
    <t>Admiral Heating and Ventilating, Inc.</t>
  </si>
  <si>
    <t>Commercial, Industrial, Specialty Contractor, Other</t>
  </si>
  <si>
    <t>Lennar</t>
  </si>
  <si>
    <t>Construction Management Firm, Developer</t>
  </si>
  <si>
    <t>Morgan Harbour Construction</t>
  </si>
  <si>
    <t>Royal Electric Company</t>
  </si>
  <si>
    <t>Commercial, Electrical, Heavy - Highway, Specialty Contractor</t>
  </si>
  <si>
    <t>James H. Drew Corporation</t>
  </si>
  <si>
    <t>Construction Management Firm, Design / Build, Electrical, Heavy - Highway, Specialty Contractor, Other</t>
  </si>
  <si>
    <t>Atlas Excavating Inc</t>
  </si>
  <si>
    <t>HRP Construction</t>
  </si>
  <si>
    <t>Heavy - Highway, Specialty Contractor, Other</t>
  </si>
  <si>
    <t>E&amp;B Paving</t>
  </si>
  <si>
    <t>R.T. Moore Company</t>
  </si>
  <si>
    <t>Website: www.rtmoore.com
Culture Vidoe: https://youtu.be/QGB72rhchW4
R.T. Moore Advantage: https://youtu.be/b1lhrcdlUAA</t>
  </si>
  <si>
    <t>Indianapolis, IN 
Sarasota, FL
Fort Myers, FL
Columbus, OH</t>
  </si>
  <si>
    <t>Our competitive edge is our people and our values. At R.T. Moore, you?re more than an employee. You?re the face of our business, the voice of our values, and the heart of all we do. R.T. Moore is a family owned company! With that, we are a large company with a small family feel. We work hard and have fun doing it! All R.T. Moore team members show up every day with the same purpose - Build Something that Matters! Our employees take pride in what they do. From the CEO down, we all hold each other to the high standard of our core values - do what's right, be honest and fair, share in company success, and build strong relationships.</t>
  </si>
  <si>
    <t>Baker Concrete</t>
  </si>
  <si>
    <t>Corporate Office
900 North Garver Road
Monroe, OH 45050
P: 513.539.4000
Carolinas Operations
Aiken Office 
211 York Street NE, Ste. 6
Aiken, SC 29801
P: 803.642.0072
Central Florida Office
1540 Aber Road
Orlando, FL 32807
P: 407.736.9900
Highrise Operations
12000 Ford Road, Suite A180
Dallas, TX 75234
P: 972.514.0055
Louisiana Operations
700 Papworth Ave., Ste. 101
Metairie, LA 70005
P: 504.302.9150
Northern Operations
990 North Main Street
Monroe, OH 45050
P: 513.422.6697
Rocky Mountain Operations
1904 Jasper Street
Aurora, CO 80011
P: 303.367.8111
South Florida Operations
5555 Anglers Ave., Suite # 1A
Fort Lauderdale, FL 33312
P: 954.964.6027
Southern Operations
8300 Hempstead Road
Houston, TX 77008
P: 713.864.0657
Southwest Operations
3229 W. Mohave St.
Phoenix, AZ 85009
P: 602.269.2050
BakerRD
3620 N Prince St Suite D
 Clovis, NM 88101
 P: 575.763.7889
 T: 877.547.8540
 F: 575.769.3401
Baker Flooring
900 N. Main Street
 Monroe, Ohio
 P: 513.422.6697
Baker DC
1110 Vermont Ave NW
 Suite 850
 Washington DC 20005
 P: 202-461-3350</t>
  </si>
  <si>
    <t>4000</t>
  </si>
  <si>
    <t>To relentlessly push our company’s performance and enhance quality of workmanship, Baker provides in-depth programs of ongoing professional training and education to further our coworkers’ capabilities and opportunities. In 1998, we formally established the Baker University Training Program to ensure the continued development of our skilled workforce and management team.
Baker’s commitment to training and education has been a guiding force that has created our current culture, and it will be the key to our future success. It is essential to always seek out and master emerging technologies that will improve our coworkers, our company, and our industry.</t>
  </si>
  <si>
    <t>Event Registration: 2025 CONSTRUCTION MANAGEMENT FALL CAREER FAIR</t>
  </si>
  <si>
    <t># of Employees</t>
  </si>
  <si>
    <t>$39.26B</t>
  </si>
  <si>
    <t>$1.7B</t>
  </si>
  <si>
    <t>$65M</t>
  </si>
  <si>
    <t>$1,2B</t>
  </si>
  <si>
    <t>$25M</t>
  </si>
  <si>
    <t>$28M</t>
  </si>
  <si>
    <t>$85M</t>
  </si>
  <si>
    <t>&gt;$100M</t>
  </si>
  <si>
    <t>$34M</t>
  </si>
  <si>
    <t>$220M</t>
  </si>
  <si>
    <t>$7.5B</t>
  </si>
  <si>
    <t>$2B</t>
  </si>
  <si>
    <t>$120M</t>
  </si>
  <si>
    <t>$200M</t>
  </si>
  <si>
    <t>&gt;$2B</t>
  </si>
  <si>
    <t>&gt;$500M</t>
  </si>
  <si>
    <t># of International Locations</t>
  </si>
  <si>
    <t># of Domestic 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</si>
</sst>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rgb="FF000000"/>
      <name val="Calibri"/>
    </font>
    <font>
      <b/>
      <sz val="12"/>
      <color rgb="FF0070C0"/>
      <name val="Calibri"/>
    </font>
    <font>
      <sz val="12"/>
      <color rgb="FF0070C0"/>
      <name val="Calibri"/>
    </font>
    <font>
      <sz val="12"/>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applyFont="1"/>
    <xf numFmtId="0" fontId="1" fillId="0" borderId="0" xfId="0" applyFont="1"/>
    <xf numFmtId="0" fontId="2" fillId="0" borderId="0" xfId="0" applyFont="1"/>
    <xf numFmtId="0" fontId="3" fillId="0" borderId="0" xfId="0" applyFont="1" applyAlignment="1">
      <alignment wrapText="1"/>
    </xf>
    <xf numFmtId="0" fontId="1" fillId="0" borderId="0" xfId="0" applyFont="1" applyAlignment="1">
      <alignment wrapText="1"/>
    </xf>
    <xf numFmtId="0" fontId="0" fillId="0" borderId="0" xfId="0" quotePrefix="1" applyFont="1"/>
    <xf numFmtId="0" fontId="3" fillId="0" borderId="0" xfId="0" applyFont="1" applyFill="1" applyAlignment="1">
      <alignment wrapText="1"/>
    </xf>
    <xf numFmtId="0" fontId="2" fillId="0" borderId="0" xfId="0" applyFont="1" applyFill="1"/>
    <xf numFmtId="0" fontId="0"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1"/>
  <sheetViews>
    <sheetView tabSelected="1" workbookViewId="0">
      <pane ySplit="2" topLeftCell="A24" activePane="bottomLeft" state="frozen"/>
      <selection pane="bottomLeft" activeCell="E2" sqref="E2"/>
    </sheetView>
  </sheetViews>
  <sheetFormatPr defaultRowHeight="15.75" customHeight="1" x14ac:dyDescent="0.25"/>
  <cols>
    <col min="1" max="1" width="21.375" customWidth="1"/>
    <col min="2" max="2" width="22" customWidth="1"/>
    <col min="3" max="7" width="20.625" customWidth="1"/>
    <col min="8" max="10" width="15.625" customWidth="1"/>
    <col min="11" max="11" width="9.875" customWidth="1"/>
  </cols>
  <sheetData>
    <row r="1" spans="1:16" ht="15.75" customHeight="1" x14ac:dyDescent="0.25">
      <c r="A1" s="1" t="s">
        <v>721</v>
      </c>
    </row>
    <row r="2" spans="1:16" ht="15.75" customHeight="1" x14ac:dyDescent="0.25">
      <c r="A2" s="1" t="s">
        <v>0</v>
      </c>
      <c r="B2" s="1" t="s">
        <v>1</v>
      </c>
      <c r="C2" s="1" t="s">
        <v>2</v>
      </c>
      <c r="D2" s="1" t="s">
        <v>3</v>
      </c>
      <c r="E2" s="1" t="s">
        <v>4</v>
      </c>
      <c r="F2" s="1" t="s">
        <v>5</v>
      </c>
      <c r="G2" s="1" t="s">
        <v>12</v>
      </c>
      <c r="H2" s="1" t="s">
        <v>6</v>
      </c>
      <c r="I2" s="1" t="s">
        <v>7</v>
      </c>
      <c r="J2" s="1" t="s">
        <v>722</v>
      </c>
      <c r="K2" s="4" t="s">
        <v>8</v>
      </c>
      <c r="L2" s="1" t="s">
        <v>9</v>
      </c>
      <c r="M2" s="1" t="s">
        <v>10</v>
      </c>
      <c r="N2" s="1" t="s">
        <v>739</v>
      </c>
      <c r="O2" s="1" t="s">
        <v>740</v>
      </c>
      <c r="P2" s="1" t="s">
        <v>11</v>
      </c>
    </row>
    <row r="3" spans="1:16" ht="15.75" customHeight="1" x14ac:dyDescent="0.25">
      <c r="A3" s="3" t="s">
        <v>322</v>
      </c>
      <c r="B3" s="3" t="s">
        <v>323</v>
      </c>
      <c r="C3" s="2" t="str">
        <f>HYPERLINK("http://amkinggroup.com","http://amkinggroup.com")</f>
        <v>http://amkinggroup.com</v>
      </c>
      <c r="D3" s="3" t="s">
        <v>166</v>
      </c>
      <c r="E3" s="3" t="s">
        <v>17</v>
      </c>
      <c r="F3" s="3" t="s">
        <v>65</v>
      </c>
      <c r="G3" s="3" t="s">
        <v>38</v>
      </c>
      <c r="H3" s="3" t="s">
        <v>324</v>
      </c>
      <c r="J3" s="3" t="s">
        <v>49</v>
      </c>
      <c r="K3" s="3" t="s">
        <v>19</v>
      </c>
    </row>
    <row r="4" spans="1:16" ht="15.75" customHeight="1" x14ac:dyDescent="0.25">
      <c r="A4" s="3" t="s">
        <v>212</v>
      </c>
      <c r="B4" s="3" t="s">
        <v>213</v>
      </c>
      <c r="C4" s="2" t="str">
        <f>HYPERLINK("http://www.abelconstruction.com","http://www.abelconstruction.com")</f>
        <v>http://www.abelconstruction.com</v>
      </c>
      <c r="D4" s="3" t="s">
        <v>30</v>
      </c>
      <c r="E4" s="3" t="s">
        <v>17</v>
      </c>
      <c r="F4" s="3" t="s">
        <v>94</v>
      </c>
      <c r="G4" s="3" t="s">
        <v>33</v>
      </c>
      <c r="J4" s="3" t="s">
        <v>54</v>
      </c>
      <c r="K4" s="3" t="s">
        <v>19</v>
      </c>
    </row>
    <row r="5" spans="1:16" ht="15.75" customHeight="1" x14ac:dyDescent="0.25">
      <c r="A5" s="3" t="s">
        <v>683</v>
      </c>
      <c r="B5" s="3" t="s">
        <v>298</v>
      </c>
      <c r="C5" s="2" t="str">
        <f>HYPERLINK("https://acceldevgroup.com/","https://acceldevgroup.com/")</f>
        <v>https://acceldevgroup.com/</v>
      </c>
      <c r="D5" s="3" t="s">
        <v>16</v>
      </c>
      <c r="E5" s="3" t="s">
        <v>17</v>
      </c>
      <c r="F5" s="3" t="s">
        <v>415</v>
      </c>
      <c r="G5" s="3" t="s">
        <v>38</v>
      </c>
      <c r="H5" s="3" t="s">
        <v>684</v>
      </c>
      <c r="J5" s="3" t="s">
        <v>66</v>
      </c>
      <c r="K5" s="3" t="s">
        <v>19</v>
      </c>
    </row>
    <row r="6" spans="1:16" ht="15.75" customHeight="1" x14ac:dyDescent="0.25">
      <c r="A6" s="3" t="s">
        <v>251</v>
      </c>
      <c r="B6" s="3" t="s">
        <v>252</v>
      </c>
      <c r="C6" s="2" t="str">
        <f>HYPERLINK("http://Acculevel.com","http://Acculevel.com")</f>
        <v>http://Acculevel.com</v>
      </c>
      <c r="D6" s="3" t="s">
        <v>16</v>
      </c>
      <c r="E6" s="3" t="s">
        <v>17</v>
      </c>
      <c r="F6" s="3" t="s">
        <v>45</v>
      </c>
      <c r="G6" s="3" t="s">
        <v>27</v>
      </c>
      <c r="I6" s="3" t="s">
        <v>253</v>
      </c>
      <c r="J6" s="3" t="s">
        <v>49</v>
      </c>
      <c r="K6" s="3" t="s">
        <v>19</v>
      </c>
      <c r="L6" s="3" t="s">
        <v>254</v>
      </c>
      <c r="M6" s="3" t="s">
        <v>255</v>
      </c>
    </row>
    <row r="7" spans="1:16" ht="15.75" customHeight="1" x14ac:dyDescent="0.25">
      <c r="A7" s="3" t="s">
        <v>700</v>
      </c>
      <c r="B7" s="3" t="s">
        <v>701</v>
      </c>
      <c r="C7" s="2" t="str">
        <f>HYPERLINK("http://Admiralheating.com","http://Admiralheating.com")</f>
        <v>http://Admiralheating.com</v>
      </c>
      <c r="D7" s="3" t="s">
        <v>23</v>
      </c>
      <c r="E7" s="3" t="s">
        <v>17</v>
      </c>
      <c r="F7" s="3" t="s">
        <v>41</v>
      </c>
      <c r="G7" s="3" t="s">
        <v>38</v>
      </c>
      <c r="K7" s="3" t="s">
        <v>19</v>
      </c>
    </row>
    <row r="8" spans="1:16" ht="15.75" customHeight="1" x14ac:dyDescent="0.25">
      <c r="A8" s="3" t="s">
        <v>572</v>
      </c>
      <c r="B8" s="3" t="s">
        <v>108</v>
      </c>
      <c r="C8" s="2" t="str">
        <f>HYPERLINK("https://www.advancetecllc.com","https://www.advancetecllc.com")</f>
        <v>https://www.advancetecllc.com</v>
      </c>
      <c r="D8" s="3" t="s">
        <v>93</v>
      </c>
      <c r="E8" s="3" t="s">
        <v>17</v>
      </c>
      <c r="F8" s="3" t="s">
        <v>94</v>
      </c>
      <c r="G8" s="3" t="s">
        <v>38</v>
      </c>
      <c r="H8" s="3" t="s">
        <v>573</v>
      </c>
      <c r="J8" s="3" t="s">
        <v>49</v>
      </c>
      <c r="K8" s="3" t="s">
        <v>19</v>
      </c>
    </row>
    <row r="9" spans="1:16" ht="15.75" customHeight="1" x14ac:dyDescent="0.25">
      <c r="A9" s="3" t="s">
        <v>309</v>
      </c>
      <c r="B9" s="3" t="s">
        <v>40</v>
      </c>
      <c r="C9" s="2" t="str">
        <f>HYPERLINK("https://aecom.com/aecom-hunt/","https://aecom.com/aecom-hunt/")</f>
        <v>https://aecom.com/aecom-hunt/</v>
      </c>
      <c r="D9" s="3" t="s">
        <v>57</v>
      </c>
      <c r="E9" s="3" t="s">
        <v>247</v>
      </c>
      <c r="F9" s="3" t="s">
        <v>65</v>
      </c>
      <c r="G9" s="3" t="s">
        <v>67</v>
      </c>
      <c r="K9" s="3" t="s">
        <v>19</v>
      </c>
    </row>
    <row r="10" spans="1:16" ht="15.75" customHeight="1" x14ac:dyDescent="0.25">
      <c r="A10" s="3" t="s">
        <v>475</v>
      </c>
      <c r="B10" s="3" t="s">
        <v>98</v>
      </c>
      <c r="C10" s="2" t="str">
        <f>HYPERLINK("https://www.alberici.com","https://www.alberici.com")</f>
        <v>https://www.alberici.com</v>
      </c>
      <c r="D10" s="3" t="s">
        <v>23</v>
      </c>
      <c r="E10" s="3" t="s">
        <v>17</v>
      </c>
      <c r="F10" s="3" t="s">
        <v>65</v>
      </c>
      <c r="G10" s="3" t="s">
        <v>67</v>
      </c>
      <c r="J10" s="3" t="s">
        <v>102</v>
      </c>
      <c r="K10" s="3" t="s">
        <v>19</v>
      </c>
    </row>
    <row r="11" spans="1:16" ht="15.75" customHeight="1" x14ac:dyDescent="0.25">
      <c r="A11" s="3" t="s">
        <v>305</v>
      </c>
      <c r="B11" s="3" t="s">
        <v>273</v>
      </c>
      <c r="C11" s="2" t="str">
        <f>HYPERLINK("https://www.aldridgegroup.com/","https://www.aldridgegroup.com/")</f>
        <v>https://www.aldridgegroup.com/</v>
      </c>
      <c r="D11" s="3" t="s">
        <v>23</v>
      </c>
      <c r="E11" s="3" t="s">
        <v>17</v>
      </c>
      <c r="F11" s="3" t="s">
        <v>37</v>
      </c>
      <c r="G11" s="3" t="s">
        <v>38</v>
      </c>
      <c r="K11" s="3" t="s">
        <v>19</v>
      </c>
    </row>
    <row r="12" spans="1:16" ht="15.75" customHeight="1" x14ac:dyDescent="0.25">
      <c r="A12" s="3" t="s">
        <v>639</v>
      </c>
      <c r="B12" s="3" t="s">
        <v>175</v>
      </c>
      <c r="C12" s="2" t="str">
        <f>HYPERLINK("http://www.allanmyers.com","http://www.allanmyers.com")</f>
        <v>http://www.allanmyers.com</v>
      </c>
      <c r="D12" s="3" t="s">
        <v>23</v>
      </c>
      <c r="E12" s="3" t="s">
        <v>17</v>
      </c>
      <c r="F12" s="3" t="s">
        <v>31</v>
      </c>
      <c r="G12" s="3" t="s">
        <v>38</v>
      </c>
      <c r="J12" s="3" t="s">
        <v>640</v>
      </c>
      <c r="K12" s="3" t="s">
        <v>19</v>
      </c>
      <c r="L12" s="3" t="s">
        <v>641</v>
      </c>
    </row>
    <row r="13" spans="1:16" ht="15.75" customHeight="1" x14ac:dyDescent="0.25">
      <c r="A13" s="3" t="s">
        <v>472</v>
      </c>
      <c r="B13" s="3" t="s">
        <v>292</v>
      </c>
      <c r="C13" s="2" t="str">
        <f>HYPERLINK("https://www.altconstruction.com/","https://www.altconstruction.com/")</f>
        <v>https://www.altconstruction.com/</v>
      </c>
      <c r="D13" s="3" t="s">
        <v>473</v>
      </c>
      <c r="E13" s="3" t="s">
        <v>17</v>
      </c>
      <c r="F13" s="3" t="s">
        <v>45</v>
      </c>
      <c r="G13" s="3" t="s">
        <v>67</v>
      </c>
      <c r="J13" s="3" t="s">
        <v>66</v>
      </c>
      <c r="K13" s="3" t="s">
        <v>19</v>
      </c>
    </row>
    <row r="14" spans="1:16" ht="15.75" customHeight="1" x14ac:dyDescent="0.25">
      <c r="A14" s="3" t="s">
        <v>294</v>
      </c>
      <c r="B14" s="3" t="s">
        <v>83</v>
      </c>
      <c r="C14" s="2" t="str">
        <f>HYPERLINK("https://structurepoint.com","https://structurepoint.com")</f>
        <v>https://structurepoint.com</v>
      </c>
      <c r="D14" s="3" t="s">
        <v>176</v>
      </c>
      <c r="E14" s="3" t="s">
        <v>17</v>
      </c>
      <c r="F14" s="3" t="s">
        <v>65</v>
      </c>
      <c r="G14" s="3" t="s">
        <v>33</v>
      </c>
      <c r="J14" s="3" t="s">
        <v>102</v>
      </c>
      <c r="K14" s="3" t="s">
        <v>19</v>
      </c>
      <c r="L14" s="3" t="s">
        <v>296</v>
      </c>
    </row>
    <row r="15" spans="1:16" ht="15.75" customHeight="1" x14ac:dyDescent="0.25">
      <c r="A15" s="3" t="s">
        <v>171</v>
      </c>
      <c r="B15" s="3" t="s">
        <v>110</v>
      </c>
      <c r="C15" s="2" t="str">
        <f>HYPERLINK("http://www.americashomeplace.com","http://www.americashomeplace.com")</f>
        <v>http://www.americashomeplace.com</v>
      </c>
      <c r="D15" s="3" t="s">
        <v>120</v>
      </c>
      <c r="E15" s="3" t="s">
        <v>17</v>
      </c>
      <c r="F15" s="3" t="s">
        <v>172</v>
      </c>
      <c r="G15" s="3" t="s">
        <v>38</v>
      </c>
      <c r="H15" s="3" t="s">
        <v>173</v>
      </c>
      <c r="J15" s="3" t="s">
        <v>54</v>
      </c>
      <c r="K15" s="3" t="s">
        <v>19</v>
      </c>
    </row>
    <row r="16" spans="1:16" ht="15.75" customHeight="1" x14ac:dyDescent="0.25">
      <c r="A16" s="3" t="s">
        <v>122</v>
      </c>
      <c r="B16" s="3" t="s">
        <v>123</v>
      </c>
      <c r="C16" s="2" t="str">
        <f>HYPERLINK("https://www.amlinc.net/","https://www.amlinc.net/")</f>
        <v>https://www.amlinc.net/</v>
      </c>
      <c r="D16" s="3" t="s">
        <v>23</v>
      </c>
      <c r="E16" s="3" t="s">
        <v>17</v>
      </c>
      <c r="F16" s="3" t="s">
        <v>31</v>
      </c>
      <c r="G16" s="3" t="s">
        <v>27</v>
      </c>
      <c r="H16" s="3" t="s">
        <v>124</v>
      </c>
      <c r="J16" s="3" t="s">
        <v>49</v>
      </c>
      <c r="K16" s="3" t="s">
        <v>19</v>
      </c>
    </row>
    <row r="17" spans="1:16" ht="15.75" customHeight="1" x14ac:dyDescent="0.25">
      <c r="A17" s="3" t="s">
        <v>285</v>
      </c>
      <c r="B17" s="3" t="s">
        <v>134</v>
      </c>
      <c r="C17" s="2" t="str">
        <f>HYPERLINK("https://www.anconconstruction.com","https://www.anconconstruction.com")</f>
        <v>https://www.anconconstruction.com</v>
      </c>
      <c r="D17" s="3" t="s">
        <v>16</v>
      </c>
      <c r="E17" s="3" t="s">
        <v>247</v>
      </c>
      <c r="F17" s="3" t="s">
        <v>65</v>
      </c>
      <c r="G17" s="3" t="s">
        <v>20</v>
      </c>
      <c r="H17" s="3" t="s">
        <v>286</v>
      </c>
      <c r="I17" s="3" t="s">
        <v>287</v>
      </c>
      <c r="J17" s="3" t="s">
        <v>49</v>
      </c>
      <c r="K17" s="3" t="s">
        <v>19</v>
      </c>
      <c r="L17" s="3" t="s">
        <v>288</v>
      </c>
      <c r="M17" s="3" t="s">
        <v>289</v>
      </c>
      <c r="N17" s="3" t="s">
        <v>226</v>
      </c>
      <c r="O17" s="3" t="s">
        <v>290</v>
      </c>
      <c r="P17" s="3" t="s">
        <v>727</v>
      </c>
    </row>
    <row r="18" spans="1:16" ht="15.75" customHeight="1" x14ac:dyDescent="0.25">
      <c r="A18" s="3" t="s">
        <v>214</v>
      </c>
      <c r="B18" s="3" t="s">
        <v>215</v>
      </c>
      <c r="C18" s="2" t="str">
        <f>HYPERLINK("https://anningjohnson.com/","https://anningjohnson.com/")</f>
        <v>https://anningjohnson.com/</v>
      </c>
      <c r="D18" s="3" t="s">
        <v>84</v>
      </c>
      <c r="E18" s="3" t="s">
        <v>17</v>
      </c>
      <c r="F18" s="3" t="s">
        <v>65</v>
      </c>
      <c r="G18" s="3" t="s">
        <v>38</v>
      </c>
      <c r="J18" s="3" t="s">
        <v>26</v>
      </c>
      <c r="K18" s="3" t="s">
        <v>19</v>
      </c>
      <c r="L18" s="3" t="s">
        <v>216</v>
      </c>
      <c r="O18" s="3" t="s">
        <v>217</v>
      </c>
    </row>
    <row r="19" spans="1:16" ht="15.75" customHeight="1" x14ac:dyDescent="0.25">
      <c r="A19" t="s">
        <v>50</v>
      </c>
      <c r="B19" t="s">
        <v>51</v>
      </c>
      <c r="C19" s="2" t="str">
        <f>HYPERLINK("http://yourarborhome.com","http://yourarborhome.com")</f>
        <v>http://yourarborhome.com</v>
      </c>
      <c r="D19" t="s">
        <v>52</v>
      </c>
      <c r="E19" t="s">
        <v>53</v>
      </c>
      <c r="F19" t="s">
        <v>24</v>
      </c>
      <c r="G19" t="s">
        <v>20</v>
      </c>
      <c r="J19" t="s">
        <v>54</v>
      </c>
      <c r="K19" t="s">
        <v>19</v>
      </c>
    </row>
    <row r="20" spans="1:16" ht="15.75" customHeight="1" x14ac:dyDescent="0.25">
      <c r="A20" s="3" t="s">
        <v>501</v>
      </c>
      <c r="B20" s="3" t="s">
        <v>141</v>
      </c>
      <c r="C20" s="2" t="str">
        <f>HYPERLINK("https://www.thearcoway.com","https://www.thearcoway.com")</f>
        <v>https://www.thearcoway.com</v>
      </c>
      <c r="D20" s="3" t="s">
        <v>57</v>
      </c>
      <c r="E20" s="3" t="s">
        <v>247</v>
      </c>
      <c r="F20" s="3" t="s">
        <v>65</v>
      </c>
      <c r="G20" s="3" t="s">
        <v>33</v>
      </c>
      <c r="K20" s="3" t="s">
        <v>19</v>
      </c>
    </row>
    <row r="21" spans="1:16" ht="15.75" customHeight="1" x14ac:dyDescent="0.25">
      <c r="A21" s="3" t="s">
        <v>501</v>
      </c>
      <c r="B21" s="3" t="s">
        <v>141</v>
      </c>
      <c r="C21" s="2" t="str">
        <f>HYPERLINK("https://www.thearcoway.com","https://www.thearcoway.com")</f>
        <v>https://www.thearcoway.com</v>
      </c>
      <c r="D21" s="3" t="s">
        <v>57</v>
      </c>
      <c r="E21" s="3" t="s">
        <v>53</v>
      </c>
      <c r="F21" s="3" t="s">
        <v>265</v>
      </c>
      <c r="G21" s="3" t="s">
        <v>33</v>
      </c>
      <c r="K21" s="3" t="s">
        <v>19</v>
      </c>
    </row>
    <row r="22" spans="1:16" ht="15.75" customHeight="1" x14ac:dyDescent="0.25">
      <c r="A22" s="3" t="s">
        <v>709</v>
      </c>
      <c r="B22" s="3" t="s">
        <v>112</v>
      </c>
      <c r="C22" s="2" t="str">
        <f>HYPERLINK("https://www.atlasexcavating.com","https://www.atlasexcavating.com")</f>
        <v>https://www.atlasexcavating.com</v>
      </c>
      <c r="D22" s="3" t="s">
        <v>16</v>
      </c>
      <c r="E22" s="3" t="s">
        <v>17</v>
      </c>
      <c r="F22" s="3" t="s">
        <v>65</v>
      </c>
      <c r="G22" s="3" t="s">
        <v>38</v>
      </c>
      <c r="J22" s="3" t="s">
        <v>49</v>
      </c>
      <c r="K22" s="3" t="s">
        <v>19</v>
      </c>
    </row>
    <row r="23" spans="1:16" ht="15.75" customHeight="1" x14ac:dyDescent="0.25">
      <c r="A23" s="3" t="s">
        <v>717</v>
      </c>
      <c r="B23" s="3" t="s">
        <v>112</v>
      </c>
      <c r="C23" s="2" t="str">
        <f>HYPERLINK("http://www.bakerconcrete.com","http://www.bakerconcrete.com")</f>
        <v>http://www.bakerconcrete.com</v>
      </c>
      <c r="D23" s="3" t="s">
        <v>23</v>
      </c>
      <c r="E23" s="3" t="s">
        <v>17</v>
      </c>
      <c r="F23" s="3" t="s">
        <v>45</v>
      </c>
      <c r="G23" s="3" t="s">
        <v>33</v>
      </c>
      <c r="I23" s="3" t="s">
        <v>718</v>
      </c>
      <c r="J23" s="3" t="s">
        <v>719</v>
      </c>
      <c r="K23" s="3" t="s">
        <v>13</v>
      </c>
      <c r="M23" s="3" t="s">
        <v>720</v>
      </c>
    </row>
    <row r="24" spans="1:16" ht="15.75" customHeight="1" x14ac:dyDescent="0.25">
      <c r="A24" s="3" t="s">
        <v>346</v>
      </c>
      <c r="B24" s="3" t="s">
        <v>40</v>
      </c>
      <c r="C24" s="2" t="str">
        <f>HYPERLINK("https://www.ballardmc.com/","https://www.ballardmc.com/")</f>
        <v>https://www.ballardmc.com/</v>
      </c>
      <c r="D24" s="3" t="s">
        <v>57</v>
      </c>
      <c r="E24" s="3" t="s">
        <v>17</v>
      </c>
      <c r="F24" s="3" t="s">
        <v>65</v>
      </c>
      <c r="G24" s="3" t="s">
        <v>38</v>
      </c>
      <c r="I24" s="3" t="s">
        <v>347</v>
      </c>
      <c r="J24" s="3" t="s">
        <v>54</v>
      </c>
      <c r="K24" s="3" t="s">
        <v>19</v>
      </c>
      <c r="L24" s="3" t="s">
        <v>348</v>
      </c>
      <c r="M24" s="3" t="s">
        <v>349</v>
      </c>
      <c r="O24" s="3" t="s">
        <v>163</v>
      </c>
      <c r="P24" s="3" t="s">
        <v>729</v>
      </c>
    </row>
    <row r="25" spans="1:16" ht="15.75" customHeight="1" x14ac:dyDescent="0.25">
      <c r="A25" t="s">
        <v>39</v>
      </c>
      <c r="B25" t="s">
        <v>40</v>
      </c>
      <c r="C25" s="2" t="str">
        <f>HYPERLINK("http://www.barnard-inc.com","http://www.barnard-inc.com")</f>
        <v>http://www.barnard-inc.com</v>
      </c>
      <c r="D25" t="s">
        <v>23</v>
      </c>
      <c r="E25" t="s">
        <v>17</v>
      </c>
      <c r="F25" t="s">
        <v>41</v>
      </c>
      <c r="G25" t="s">
        <v>38</v>
      </c>
      <c r="H25" t="s">
        <v>42</v>
      </c>
      <c r="K25" t="s">
        <v>19</v>
      </c>
    </row>
    <row r="26" spans="1:16" ht="15.75" customHeight="1" x14ac:dyDescent="0.25">
      <c r="A26" s="3" t="s">
        <v>95</v>
      </c>
      <c r="B26" s="3" t="s">
        <v>96</v>
      </c>
      <c r="C26" s="2" t="str">
        <f>HYPERLINK("http://bartonmalow.com","http://bartonmalow.com")</f>
        <v>http://bartonmalow.com</v>
      </c>
      <c r="D26" s="3" t="s">
        <v>57</v>
      </c>
      <c r="E26" s="3" t="s">
        <v>17</v>
      </c>
      <c r="F26" s="3" t="s">
        <v>71</v>
      </c>
      <c r="G26" s="3" t="s">
        <v>38</v>
      </c>
      <c r="K26" s="3" t="s">
        <v>19</v>
      </c>
    </row>
    <row r="27" spans="1:16" ht="15.75" customHeight="1" x14ac:dyDescent="0.25">
      <c r="A27" s="3" t="s">
        <v>279</v>
      </c>
      <c r="B27" s="3" t="s">
        <v>280</v>
      </c>
      <c r="C27" s="2" t="str">
        <f>HYPERLINK("https://www.beatyinc.com/","https://www.beatyinc.com/")</f>
        <v>https://www.beatyinc.com/</v>
      </c>
      <c r="D27" s="3" t="s">
        <v>23</v>
      </c>
      <c r="E27" s="3" t="s">
        <v>17</v>
      </c>
      <c r="F27" s="3" t="s">
        <v>65</v>
      </c>
      <c r="G27" s="3" t="s">
        <v>20</v>
      </c>
      <c r="H27" s="3" t="s">
        <v>281</v>
      </c>
      <c r="J27" s="3" t="s">
        <v>54</v>
      </c>
      <c r="K27" s="3" t="s">
        <v>19</v>
      </c>
    </row>
    <row r="28" spans="1:16" ht="15.75" customHeight="1" x14ac:dyDescent="0.25">
      <c r="A28" s="3" t="s">
        <v>225</v>
      </c>
      <c r="B28" s="3" t="s">
        <v>15</v>
      </c>
      <c r="C28" s="2" t="str">
        <f>HYPERLINK("http://www.berglundco.com","http://www.berglundco.com")</f>
        <v>http://www.berglundco.com</v>
      </c>
      <c r="D28" s="3" t="s">
        <v>16</v>
      </c>
      <c r="E28" s="3" t="s">
        <v>17</v>
      </c>
      <c r="F28" s="3" t="s">
        <v>121</v>
      </c>
      <c r="G28" s="3" t="s">
        <v>38</v>
      </c>
      <c r="J28">
        <v>350</v>
      </c>
      <c r="K28" s="3" t="s">
        <v>19</v>
      </c>
      <c r="N28" s="3" t="s">
        <v>226</v>
      </c>
      <c r="O28" s="3" t="s">
        <v>227</v>
      </c>
    </row>
    <row r="29" spans="1:16" ht="15.75" customHeight="1" x14ac:dyDescent="0.25">
      <c r="A29" s="3" t="s">
        <v>596</v>
      </c>
      <c r="B29" s="3" t="s">
        <v>40</v>
      </c>
      <c r="C29" s="2" t="str">
        <f>HYPERLINK("http://www.birgeandheldconstruction.com","http://www.birgeandheldconstruction.com")</f>
        <v>http://www.birgeandheldconstruction.com</v>
      </c>
      <c r="D29" s="3" t="s">
        <v>117</v>
      </c>
      <c r="E29" s="3" t="s">
        <v>17</v>
      </c>
      <c r="F29" s="3" t="s">
        <v>65</v>
      </c>
      <c r="G29" s="3" t="s">
        <v>38</v>
      </c>
      <c r="H29" s="3" t="s">
        <v>597</v>
      </c>
      <c r="K29" s="3" t="s">
        <v>19</v>
      </c>
    </row>
    <row r="30" spans="1:16" ht="15.75" customHeight="1" x14ac:dyDescent="0.25">
      <c r="A30" s="3" t="s">
        <v>650</v>
      </c>
      <c r="B30" s="3" t="s">
        <v>61</v>
      </c>
      <c r="C30" s="2" t="str">
        <f>HYPERLINK("http://www.bmwc.com","http://www.bmwc.com")</f>
        <v>http://www.bmwc.com</v>
      </c>
      <c r="D30" s="3" t="s">
        <v>651</v>
      </c>
      <c r="E30" s="3" t="s">
        <v>17</v>
      </c>
      <c r="F30" s="3" t="s">
        <v>65</v>
      </c>
      <c r="G30" s="3" t="s">
        <v>67</v>
      </c>
      <c r="K30" s="3" t="s">
        <v>19</v>
      </c>
    </row>
    <row r="31" spans="1:16" ht="15.75" customHeight="1" x14ac:dyDescent="0.25">
      <c r="A31" s="3" t="s">
        <v>223</v>
      </c>
      <c r="B31" s="3" t="s">
        <v>141</v>
      </c>
      <c r="C31" s="2" t="str">
        <f>HYPERLINK("https://www.bowenengineering.com/","https://www.bowenengineering.com/")</f>
        <v>https://www.bowenengineering.com/</v>
      </c>
      <c r="D31" s="3" t="s">
        <v>23</v>
      </c>
      <c r="E31" s="3" t="s">
        <v>17</v>
      </c>
      <c r="F31" s="3" t="s">
        <v>65</v>
      </c>
      <c r="G31" s="3" t="s">
        <v>67</v>
      </c>
      <c r="J31" s="3" t="s">
        <v>54</v>
      </c>
      <c r="K31" s="3" t="s">
        <v>19</v>
      </c>
    </row>
    <row r="32" spans="1:16" ht="15.75" customHeight="1" x14ac:dyDescent="0.25">
      <c r="A32" s="3" t="s">
        <v>204</v>
      </c>
      <c r="B32" s="3" t="s">
        <v>205</v>
      </c>
      <c r="C32" s="2" t="str">
        <f>HYPERLINK("http://www.brandenburg.com","http://www.brandenburg.com")</f>
        <v>http://www.brandenburg.com</v>
      </c>
      <c r="D32" s="3" t="s">
        <v>48</v>
      </c>
      <c r="E32" s="3" t="s">
        <v>17</v>
      </c>
      <c r="F32" s="3" t="s">
        <v>203</v>
      </c>
      <c r="G32" s="3" t="s">
        <v>38</v>
      </c>
      <c r="H32" s="3" t="s">
        <v>206</v>
      </c>
      <c r="I32" s="3" t="s">
        <v>207</v>
      </c>
      <c r="K32" s="3" t="s">
        <v>19</v>
      </c>
      <c r="O32" s="3" t="s">
        <v>208</v>
      </c>
    </row>
    <row r="33" spans="1:16" ht="15.75" customHeight="1" x14ac:dyDescent="0.25">
      <c r="A33" s="3" t="s">
        <v>576</v>
      </c>
      <c r="B33" s="3" t="s">
        <v>577</v>
      </c>
      <c r="C33" s="2" t="str">
        <f>HYPERLINK("http://www.brasfieldgorrie.com","http://www.brasfieldgorrie.com")</f>
        <v>http://www.brasfieldgorrie.com</v>
      </c>
      <c r="D33" s="3" t="s">
        <v>57</v>
      </c>
      <c r="E33" s="3" t="s">
        <v>17</v>
      </c>
      <c r="F33" s="3" t="s">
        <v>65</v>
      </c>
      <c r="G33" s="3" t="s">
        <v>33</v>
      </c>
      <c r="H33" s="3" t="s">
        <v>578</v>
      </c>
      <c r="I33" s="3" t="s">
        <v>579</v>
      </c>
      <c r="J33" s="3" t="s">
        <v>26</v>
      </c>
      <c r="K33" s="3" t="s">
        <v>19</v>
      </c>
      <c r="N33" s="3" t="s">
        <v>226</v>
      </c>
      <c r="O33" s="3" t="s">
        <v>106</v>
      </c>
      <c r="P33" s="3" t="s">
        <v>734</v>
      </c>
    </row>
    <row r="34" spans="1:16" ht="15.75" customHeight="1" x14ac:dyDescent="0.25">
      <c r="A34" s="3" t="s">
        <v>157</v>
      </c>
      <c r="B34" s="3" t="s">
        <v>22</v>
      </c>
      <c r="C34" s="2" t="str">
        <f>HYPERLINK("https://brinkmannconstructors.com/","https://brinkmannconstructors.com/")</f>
        <v>https://brinkmannconstructors.com/</v>
      </c>
      <c r="D34" s="3" t="s">
        <v>23</v>
      </c>
      <c r="E34" s="3" t="s">
        <v>17</v>
      </c>
      <c r="F34" s="3" t="s">
        <v>65</v>
      </c>
      <c r="G34" s="3" t="s">
        <v>33</v>
      </c>
      <c r="K34" s="3" t="s">
        <v>19</v>
      </c>
    </row>
    <row r="35" spans="1:16" ht="15.75" customHeight="1" x14ac:dyDescent="0.25">
      <c r="A35" s="3" t="s">
        <v>350</v>
      </c>
      <c r="B35" s="3" t="s">
        <v>351</v>
      </c>
      <c r="C35" s="2" t="str">
        <f>HYPERLINK("https://www.brooks1st.com/","https://www.brooks1st.com/")</f>
        <v>https://www.brooks1st.com/</v>
      </c>
      <c r="D35" s="3" t="s">
        <v>352</v>
      </c>
      <c r="E35" s="3" t="s">
        <v>17</v>
      </c>
      <c r="F35" s="3" t="s">
        <v>31</v>
      </c>
      <c r="G35" s="3" t="s">
        <v>38</v>
      </c>
      <c r="H35" s="3" t="s">
        <v>353</v>
      </c>
      <c r="J35" s="3" t="s">
        <v>54</v>
      </c>
      <c r="K35" s="3" t="s">
        <v>19</v>
      </c>
    </row>
    <row r="36" spans="1:16" ht="15.75" customHeight="1" x14ac:dyDescent="0.25">
      <c r="A36" s="3" t="s">
        <v>691</v>
      </c>
      <c r="B36" s="3" t="s">
        <v>692</v>
      </c>
      <c r="C36" s="2" t="str">
        <f>HYPERLINK("http://www.browningrep.com","http://www.browningrep.com")</f>
        <v>http://www.browningrep.com</v>
      </c>
      <c r="D36" s="3" t="s">
        <v>210</v>
      </c>
      <c r="E36" s="3" t="s">
        <v>17</v>
      </c>
      <c r="F36" s="3" t="s">
        <v>321</v>
      </c>
      <c r="G36" s="3" t="s">
        <v>38</v>
      </c>
      <c r="K36" s="3" t="s">
        <v>19</v>
      </c>
    </row>
    <row r="37" spans="1:16" ht="15.75" customHeight="1" x14ac:dyDescent="0.25">
      <c r="A37" s="3" t="s">
        <v>143</v>
      </c>
      <c r="B37" s="3" t="s">
        <v>144</v>
      </c>
      <c r="C37" s="2" t="str">
        <f>HYPERLINK("http://www.buckingham.com","http://www.buckingham.com")</f>
        <v>http://www.buckingham.com</v>
      </c>
      <c r="D37" s="3" t="s">
        <v>145</v>
      </c>
      <c r="E37" s="3" t="s">
        <v>17</v>
      </c>
      <c r="F37" s="3" t="s">
        <v>45</v>
      </c>
      <c r="G37" s="3" t="s">
        <v>27</v>
      </c>
      <c r="K37" s="3" t="s">
        <v>19</v>
      </c>
    </row>
    <row r="38" spans="1:16" ht="15.75" customHeight="1" x14ac:dyDescent="0.25">
      <c r="A38" s="3" t="s">
        <v>364</v>
      </c>
      <c r="B38" s="3" t="s">
        <v>365</v>
      </c>
      <c r="C38" s="2" t="str">
        <f>HYPERLINK("http://www.buffaloconstruction.com","http://www.buffaloconstruction.com")</f>
        <v>http://www.buffaloconstruction.com</v>
      </c>
      <c r="D38" s="3" t="s">
        <v>57</v>
      </c>
      <c r="E38" s="3" t="s">
        <v>17</v>
      </c>
      <c r="F38" s="3" t="s">
        <v>31</v>
      </c>
      <c r="G38" s="3" t="s">
        <v>67</v>
      </c>
      <c r="K38" s="3" t="s">
        <v>19</v>
      </c>
    </row>
    <row r="39" spans="1:16" ht="15.75" customHeight="1" x14ac:dyDescent="0.25">
      <c r="A39" s="3" t="s">
        <v>612</v>
      </c>
      <c r="B39" s="3" t="s">
        <v>613</v>
      </c>
      <c r="C39" s="2" t="str">
        <f>HYPERLINK("http://www.buildbw.com","http://www.buildbw.com")</f>
        <v>http://www.buildbw.com</v>
      </c>
      <c r="D39" s="3" t="s">
        <v>284</v>
      </c>
      <c r="E39" s="3" t="s">
        <v>17</v>
      </c>
      <c r="F39" s="3" t="s">
        <v>94</v>
      </c>
      <c r="G39" s="3" t="s">
        <v>38</v>
      </c>
      <c r="K39" s="3" t="s">
        <v>19</v>
      </c>
    </row>
    <row r="40" spans="1:16" ht="15.75" customHeight="1" x14ac:dyDescent="0.25">
      <c r="A40" s="3" t="s">
        <v>374</v>
      </c>
      <c r="B40" s="3" t="s">
        <v>375</v>
      </c>
      <c r="C40" s="2" t="str">
        <f>HYPERLINK("http://www.builtechllc.com","http://www.builtechllc.com")</f>
        <v>http://www.builtechllc.com</v>
      </c>
      <c r="D40" s="3" t="s">
        <v>300</v>
      </c>
      <c r="E40" s="3" t="s">
        <v>17</v>
      </c>
      <c r="F40" s="3" t="s">
        <v>71</v>
      </c>
      <c r="G40" s="3" t="s">
        <v>38</v>
      </c>
      <c r="J40" s="3" t="s">
        <v>376</v>
      </c>
      <c r="K40" s="3" t="s">
        <v>19</v>
      </c>
    </row>
    <row r="41" spans="1:16" ht="15.75" customHeight="1" x14ac:dyDescent="0.25">
      <c r="A41" s="3" t="s">
        <v>497</v>
      </c>
      <c r="B41" s="3" t="s">
        <v>498</v>
      </c>
      <c r="C41" s="2" t="str">
        <f>HYPERLINK("http://bulley.com","http://bulley.com")</f>
        <v>http://bulley.com</v>
      </c>
      <c r="D41" s="3" t="s">
        <v>23</v>
      </c>
      <c r="E41" s="3" t="s">
        <v>17</v>
      </c>
      <c r="F41" s="3" t="s">
        <v>24</v>
      </c>
      <c r="G41" s="3" t="s">
        <v>38</v>
      </c>
      <c r="H41" s="3" t="s">
        <v>499</v>
      </c>
      <c r="K41" s="3" t="s">
        <v>19</v>
      </c>
    </row>
    <row r="42" spans="1:16" ht="15.75" customHeight="1" x14ac:dyDescent="0.25">
      <c r="A42" s="3" t="s">
        <v>457</v>
      </c>
      <c r="B42" s="3" t="s">
        <v>458</v>
      </c>
      <c r="C42" s="2" t="str">
        <f>HYPERLINK("https://www.bfsengr.com","https://www.bfsengr.com")</f>
        <v>https://www.bfsengr.com</v>
      </c>
      <c r="D42" s="3" t="s">
        <v>77</v>
      </c>
      <c r="E42" s="3" t="s">
        <v>247</v>
      </c>
      <c r="F42" s="3" t="s">
        <v>321</v>
      </c>
      <c r="G42" s="3" t="s">
        <v>27</v>
      </c>
      <c r="H42" s="3" t="s">
        <v>459</v>
      </c>
      <c r="J42" s="3" t="s">
        <v>54</v>
      </c>
      <c r="K42" s="3" t="s">
        <v>19</v>
      </c>
    </row>
    <row r="43" spans="1:16" ht="15.75" customHeight="1" x14ac:dyDescent="0.25">
      <c r="A43" s="3" t="s">
        <v>80</v>
      </c>
      <c r="B43" s="3" t="s">
        <v>22</v>
      </c>
      <c r="C43" s="2" t="str">
        <f>HYPERLINK("https://caddell.com/","https://caddell.com/")</f>
        <v>https://caddell.com/</v>
      </c>
      <c r="D43" s="3" t="s">
        <v>52</v>
      </c>
      <c r="E43" s="3" t="s">
        <v>17</v>
      </c>
      <c r="F43" s="3" t="s">
        <v>81</v>
      </c>
      <c r="G43" s="3" t="s">
        <v>38</v>
      </c>
      <c r="J43" s="3" t="s">
        <v>54</v>
      </c>
      <c r="K43" s="3" t="s">
        <v>19</v>
      </c>
    </row>
    <row r="44" spans="1:16" ht="15.75" customHeight="1" x14ac:dyDescent="0.25">
      <c r="A44" s="3" t="s">
        <v>372</v>
      </c>
      <c r="B44" s="3" t="s">
        <v>73</v>
      </c>
      <c r="C44" s="2" t="str">
        <f>HYPERLINK("http://www.calhounconstructs.com","http://www.calhounconstructs.com")</f>
        <v>http://www.calhounconstructs.com</v>
      </c>
      <c r="D44" s="3" t="s">
        <v>30</v>
      </c>
      <c r="E44" s="3" t="s">
        <v>17</v>
      </c>
      <c r="F44" s="3" t="s">
        <v>37</v>
      </c>
      <c r="G44" s="3" t="s">
        <v>38</v>
      </c>
      <c r="H44" s="3" t="s">
        <v>373</v>
      </c>
      <c r="J44" s="3" t="s">
        <v>49</v>
      </c>
      <c r="K44" s="3" t="s">
        <v>19</v>
      </c>
    </row>
    <row r="45" spans="1:16" ht="15.75" customHeight="1" x14ac:dyDescent="0.25">
      <c r="A45" s="3" t="s">
        <v>338</v>
      </c>
      <c r="B45" s="3" t="s">
        <v>298</v>
      </c>
      <c r="C45" s="2" t="str">
        <f>HYPERLINK("http://www.cambridgecoinc.com","http://www.cambridgecoinc.com")</f>
        <v>http://www.cambridgecoinc.com</v>
      </c>
      <c r="D45" s="3" t="s">
        <v>16</v>
      </c>
      <c r="E45" s="3" t="s">
        <v>17</v>
      </c>
      <c r="F45" s="3" t="s">
        <v>339</v>
      </c>
      <c r="G45" s="3" t="s">
        <v>38</v>
      </c>
      <c r="H45" s="3" t="s">
        <v>340</v>
      </c>
      <c r="I45" s="3" t="s">
        <v>341</v>
      </c>
      <c r="J45" s="3" t="s">
        <v>66</v>
      </c>
      <c r="K45" s="3" t="s">
        <v>19</v>
      </c>
      <c r="L45" s="3" t="s">
        <v>342</v>
      </c>
      <c r="M45" s="3" t="s">
        <v>343</v>
      </c>
      <c r="O45" s="3" t="s">
        <v>290</v>
      </c>
      <c r="P45" s="3" t="s">
        <v>728</v>
      </c>
    </row>
    <row r="46" spans="1:16" ht="15.75" customHeight="1" x14ac:dyDescent="0.25">
      <c r="A46" t="s">
        <v>46</v>
      </c>
      <c r="B46" t="s">
        <v>47</v>
      </c>
      <c r="C46" s="2" t="str">
        <f>HYPERLINK("https://caninoelectric.com/","https://caninoelectric.com/")</f>
        <v>https://caninoelectric.com/</v>
      </c>
      <c r="D46" t="s">
        <v>48</v>
      </c>
      <c r="E46" t="s">
        <v>17</v>
      </c>
      <c r="F46" t="s">
        <v>31</v>
      </c>
      <c r="G46" t="s">
        <v>27</v>
      </c>
      <c r="J46" t="s">
        <v>49</v>
      </c>
      <c r="K46" t="s">
        <v>19</v>
      </c>
    </row>
    <row r="47" spans="1:16" ht="15.75" customHeight="1" x14ac:dyDescent="0.25">
      <c r="A47" s="3" t="s">
        <v>674</v>
      </c>
      <c r="B47" s="3" t="s">
        <v>434</v>
      </c>
      <c r="C47" s="2" t="str">
        <f>HYPERLINK("http://www.indiananeca.org","http://www.indiananeca.org")</f>
        <v>http://www.indiananeca.org</v>
      </c>
      <c r="D47" s="3" t="s">
        <v>93</v>
      </c>
      <c r="E47" s="3" t="s">
        <v>53</v>
      </c>
      <c r="F47" s="3" t="s">
        <v>321</v>
      </c>
      <c r="G47" s="3" t="s">
        <v>67</v>
      </c>
      <c r="K47" s="3" t="s">
        <v>19</v>
      </c>
    </row>
    <row r="48" spans="1:16" ht="15.75" customHeight="1" x14ac:dyDescent="0.25">
      <c r="A48" s="3" t="s">
        <v>523</v>
      </c>
      <c r="B48" s="3" t="s">
        <v>22</v>
      </c>
      <c r="C48" s="2" t="str">
        <f>HYPERLINK("https://www.ckbuilds.com","https://www.ckbuilds.com")</f>
        <v>https://www.ckbuilds.com</v>
      </c>
      <c r="D48" s="3" t="s">
        <v>30</v>
      </c>
      <c r="E48" s="3" t="s">
        <v>17</v>
      </c>
      <c r="F48" s="3" t="s">
        <v>65</v>
      </c>
      <c r="G48" s="3" t="s">
        <v>33</v>
      </c>
      <c r="I48" s="3" t="s">
        <v>524</v>
      </c>
      <c r="J48" s="3" t="s">
        <v>168</v>
      </c>
      <c r="K48" s="3" t="s">
        <v>13</v>
      </c>
      <c r="L48" s="3" t="s">
        <v>525</v>
      </c>
      <c r="M48" s="3" t="s">
        <v>526</v>
      </c>
      <c r="N48" s="3" t="s">
        <v>450</v>
      </c>
      <c r="O48" s="3" t="s">
        <v>450</v>
      </c>
      <c r="P48" s="3" t="s">
        <v>736</v>
      </c>
    </row>
    <row r="49" spans="1:16" ht="15.75" customHeight="1" x14ac:dyDescent="0.25">
      <c r="A49" s="3" t="s">
        <v>422</v>
      </c>
      <c r="B49" s="3" t="s">
        <v>423</v>
      </c>
      <c r="C49" s="2" t="str">
        <f>HYPERLINK("https://www.clarkconstruction.com/","https://www.clarkconstruction.com/")</f>
        <v>https://www.clarkconstruction.com/</v>
      </c>
      <c r="D49" s="3" t="s">
        <v>23</v>
      </c>
      <c r="E49" s="3" t="s">
        <v>17</v>
      </c>
      <c r="F49" s="3" t="s">
        <v>127</v>
      </c>
      <c r="G49" s="3" t="s">
        <v>38</v>
      </c>
      <c r="J49" s="3" t="s">
        <v>26</v>
      </c>
      <c r="K49" s="3" t="s">
        <v>19</v>
      </c>
    </row>
    <row r="50" spans="1:16" ht="15.75" customHeight="1" x14ac:dyDescent="0.25">
      <c r="A50" s="3" t="s">
        <v>379</v>
      </c>
      <c r="B50" s="3" t="s">
        <v>249</v>
      </c>
      <c r="C50" s="2" t="str">
        <f>HYPERLINK("http://claycorp.com","http://claycorp.com")</f>
        <v>http://claycorp.com</v>
      </c>
      <c r="D50" s="3" t="s">
        <v>57</v>
      </c>
      <c r="E50" s="3" t="s">
        <v>17</v>
      </c>
      <c r="F50" s="3" t="s">
        <v>65</v>
      </c>
      <c r="G50" s="3" t="s">
        <v>38</v>
      </c>
      <c r="K50" s="3" t="s">
        <v>19</v>
      </c>
    </row>
    <row r="51" spans="1:16" ht="15.75" customHeight="1" x14ac:dyDescent="0.25">
      <c r="A51" s="3" t="s">
        <v>159</v>
      </c>
      <c r="B51" s="3" t="s">
        <v>22</v>
      </c>
      <c r="C51" s="2" t="str">
        <f>HYPERLINK("https://www.clunegc.com/","https://www.clunegc.com/")</f>
        <v>https://www.clunegc.com/</v>
      </c>
      <c r="D51" s="3" t="s">
        <v>57</v>
      </c>
      <c r="E51" s="3" t="s">
        <v>17</v>
      </c>
      <c r="F51" s="3" t="s">
        <v>65</v>
      </c>
      <c r="G51" s="3" t="s">
        <v>20</v>
      </c>
      <c r="H51" s="3" t="s">
        <v>160</v>
      </c>
      <c r="I51" s="3" t="s">
        <v>161</v>
      </c>
      <c r="J51" s="3" t="s">
        <v>102</v>
      </c>
      <c r="K51" s="3" t="s">
        <v>19</v>
      </c>
      <c r="O51" s="3" t="s">
        <v>163</v>
      </c>
    </row>
    <row r="52" spans="1:16" ht="15.75" customHeight="1" x14ac:dyDescent="0.25">
      <c r="A52" s="3" t="s">
        <v>561</v>
      </c>
      <c r="B52" s="3" t="s">
        <v>180</v>
      </c>
      <c r="C52" s="2" t="str">
        <f>HYPERLINK("http://www.cccnetwork.com","http://www.cccnetwork.com")</f>
        <v>http://www.cccnetwork.com</v>
      </c>
      <c r="D52" s="3" t="s">
        <v>233</v>
      </c>
      <c r="E52" s="3" t="s">
        <v>17</v>
      </c>
      <c r="F52" s="3" t="s">
        <v>71</v>
      </c>
      <c r="G52" s="3" t="s">
        <v>27</v>
      </c>
      <c r="H52" s="3" t="s">
        <v>562</v>
      </c>
      <c r="K52" s="3" t="s">
        <v>19</v>
      </c>
    </row>
    <row r="53" spans="1:16" ht="15.75" customHeight="1" x14ac:dyDescent="0.25">
      <c r="A53" s="3" t="s">
        <v>179</v>
      </c>
      <c r="B53" s="3" t="s">
        <v>180</v>
      </c>
      <c r="C53" s="2" t="str">
        <f>HYPERLINK("http://www.compassccg.com","http://www.compassccg.com")</f>
        <v>http://www.compassccg.com</v>
      </c>
      <c r="D53" s="3" t="s">
        <v>64</v>
      </c>
      <c r="E53" s="3" t="s">
        <v>17</v>
      </c>
      <c r="F53" s="3" t="s">
        <v>181</v>
      </c>
      <c r="G53" s="3" t="s">
        <v>38</v>
      </c>
      <c r="J53" s="3" t="s">
        <v>49</v>
      </c>
      <c r="K53" s="3" t="s">
        <v>19</v>
      </c>
    </row>
    <row r="54" spans="1:16" ht="15.75" customHeight="1" x14ac:dyDescent="0.25">
      <c r="A54" s="3" t="s">
        <v>370</v>
      </c>
      <c r="B54" s="3" t="s">
        <v>371</v>
      </c>
      <c r="C54" s="2" t="str">
        <f>HYPERLINK("https://conductorpower.com/","https://conductorpower.com/")</f>
        <v>https://conductorpower.com/</v>
      </c>
      <c r="D54" s="3" t="s">
        <v>57</v>
      </c>
      <c r="E54" s="3" t="s">
        <v>17</v>
      </c>
      <c r="F54" s="3" t="s">
        <v>81</v>
      </c>
      <c r="G54" s="3" t="s">
        <v>38</v>
      </c>
      <c r="K54" s="3" t="s">
        <v>19</v>
      </c>
    </row>
    <row r="55" spans="1:16" ht="15.75" customHeight="1" x14ac:dyDescent="0.25">
      <c r="A55" s="3" t="s">
        <v>413</v>
      </c>
      <c r="B55" s="3" t="s">
        <v>414</v>
      </c>
      <c r="C55" s="2" t="str">
        <f>HYPERLINK("http://www.connellyelectric.com","http://www.connellyelectric.com")</f>
        <v>http://www.connellyelectric.com</v>
      </c>
      <c r="D55" s="3" t="s">
        <v>48</v>
      </c>
      <c r="E55" s="3" t="s">
        <v>17</v>
      </c>
      <c r="F55" s="3" t="s">
        <v>415</v>
      </c>
      <c r="G55" s="3" t="s">
        <v>38</v>
      </c>
      <c r="H55" s="3" t="s">
        <v>416</v>
      </c>
      <c r="I55" s="3" t="s">
        <v>417</v>
      </c>
      <c r="J55" s="3" t="s">
        <v>102</v>
      </c>
      <c r="K55" s="3" t="s">
        <v>19</v>
      </c>
      <c r="L55" s="3" t="s">
        <v>418</v>
      </c>
      <c r="M55" s="3" t="s">
        <v>419</v>
      </c>
      <c r="N55" s="3" t="s">
        <v>226</v>
      </c>
      <c r="O55" s="3" t="s">
        <v>290</v>
      </c>
      <c r="P55" s="3" t="s">
        <v>730</v>
      </c>
    </row>
    <row r="56" spans="1:16" ht="15.75" customHeight="1" x14ac:dyDescent="0.25">
      <c r="A56" s="3" t="s">
        <v>489</v>
      </c>
      <c r="B56" s="3" t="s">
        <v>61</v>
      </c>
      <c r="C56" s="2" t="str">
        <f>HYPERLINK("https://www.consigli.com/","https://www.consigli.com/")</f>
        <v>https://www.consigli.com/</v>
      </c>
      <c r="D56" s="3" t="s">
        <v>99</v>
      </c>
      <c r="E56" s="3" t="s">
        <v>53</v>
      </c>
      <c r="F56" s="3" t="s">
        <v>321</v>
      </c>
      <c r="G56" s="3" t="s">
        <v>33</v>
      </c>
      <c r="I56" s="3" t="s">
        <v>490</v>
      </c>
      <c r="J56" s="3" t="s">
        <v>26</v>
      </c>
      <c r="K56" s="3" t="s">
        <v>13</v>
      </c>
      <c r="O56" s="3" t="s">
        <v>106</v>
      </c>
      <c r="P56" s="3" t="s">
        <v>734</v>
      </c>
    </row>
    <row r="57" spans="1:16" ht="15.75" customHeight="1" x14ac:dyDescent="0.25">
      <c r="A57" s="3" t="s">
        <v>190</v>
      </c>
      <c r="B57" s="3" t="s">
        <v>191</v>
      </c>
      <c r="C57" s="2" t="str">
        <f>HYPERLINK("http://www.consfab.com","http://www.consfab.com")</f>
        <v>http://www.consfab.com</v>
      </c>
      <c r="D57" s="3" t="s">
        <v>192</v>
      </c>
      <c r="E57" s="3" t="s">
        <v>17</v>
      </c>
      <c r="F57" s="3" t="s">
        <v>24</v>
      </c>
      <c r="G57" s="3" t="s">
        <v>38</v>
      </c>
      <c r="J57" s="3" t="s">
        <v>54</v>
      </c>
      <c r="K57" s="3" t="s">
        <v>19</v>
      </c>
    </row>
    <row r="58" spans="1:16" ht="15.75" customHeight="1" x14ac:dyDescent="0.25">
      <c r="A58" s="3" t="s">
        <v>634</v>
      </c>
      <c r="B58" s="3" t="s">
        <v>635</v>
      </c>
      <c r="C58" s="2" t="str">
        <f>HYPERLINK("https://cecco.com/","https://cecco.com/")</f>
        <v>https://cecco.com/</v>
      </c>
      <c r="D58" s="3" t="s">
        <v>195</v>
      </c>
      <c r="E58" s="3" t="s">
        <v>17</v>
      </c>
      <c r="F58" s="3" t="s">
        <v>94</v>
      </c>
      <c r="G58" s="3" t="s">
        <v>27</v>
      </c>
      <c r="K58" s="3" t="s">
        <v>19</v>
      </c>
    </row>
    <row r="59" spans="1:16" ht="15.75" customHeight="1" x14ac:dyDescent="0.25">
      <c r="A59" s="3" t="s">
        <v>660</v>
      </c>
      <c r="B59" s="3" t="s">
        <v>40</v>
      </c>
      <c r="C59" s="2" t="str">
        <f>HYPERLINK("https://www.coopersteel.com/","https://www.coopersteel.com/")</f>
        <v>https://www.coopersteel.com/</v>
      </c>
      <c r="D59" s="3" t="s">
        <v>30</v>
      </c>
      <c r="E59" s="3" t="s">
        <v>17</v>
      </c>
      <c r="F59" s="3" t="s">
        <v>41</v>
      </c>
      <c r="G59" s="3" t="s">
        <v>38</v>
      </c>
      <c r="K59" s="3" t="s">
        <v>19</v>
      </c>
    </row>
    <row r="60" spans="1:16" ht="15.75" customHeight="1" x14ac:dyDescent="0.25">
      <c r="A60" s="3" t="s">
        <v>240</v>
      </c>
      <c r="B60" s="3" t="s">
        <v>40</v>
      </c>
      <c r="C60" s="2" t="str">
        <f>HYPERLINK("http://www.coreconstruction.com","http://www.coreconstruction.com")</f>
        <v>http://www.coreconstruction.com</v>
      </c>
      <c r="D60" s="3" t="s">
        <v>166</v>
      </c>
      <c r="E60" s="3" t="s">
        <v>17</v>
      </c>
      <c r="F60" s="3" t="s">
        <v>45</v>
      </c>
      <c r="G60" s="3" t="s">
        <v>38</v>
      </c>
      <c r="I60" s="3" t="s">
        <v>241</v>
      </c>
      <c r="J60" s="3" t="s">
        <v>26</v>
      </c>
      <c r="K60" s="3" t="s">
        <v>19</v>
      </c>
      <c r="L60" s="3" t="s">
        <v>242</v>
      </c>
      <c r="M60" s="3" t="s">
        <v>243</v>
      </c>
      <c r="N60" s="3" t="s">
        <v>226</v>
      </c>
      <c r="O60" s="3" t="s">
        <v>244</v>
      </c>
      <c r="P60" s="3" t="s">
        <v>726</v>
      </c>
    </row>
    <row r="61" spans="1:16" ht="15.75" customHeight="1" x14ac:dyDescent="0.25">
      <c r="A61" s="3" t="s">
        <v>587</v>
      </c>
      <c r="B61" s="3" t="s">
        <v>588</v>
      </c>
      <c r="C61" s="2" t="str">
        <f>HYPERLINK("http://crgresidential.com","http://crgresidential.com")</f>
        <v>http://crgresidential.com</v>
      </c>
      <c r="D61" s="3" t="s">
        <v>70</v>
      </c>
      <c r="E61" s="3" t="s">
        <v>17</v>
      </c>
      <c r="F61" s="3" t="s">
        <v>65</v>
      </c>
      <c r="G61" s="3" t="s">
        <v>38</v>
      </c>
      <c r="K61" s="3" t="s">
        <v>19</v>
      </c>
    </row>
    <row r="62" spans="1:16" ht="15.75" customHeight="1" x14ac:dyDescent="0.25">
      <c r="A62" s="3" t="s">
        <v>404</v>
      </c>
      <c r="B62" s="3" t="s">
        <v>405</v>
      </c>
      <c r="C62" s="2" t="str">
        <f>HYPERLINK("https://ctleng.com/","https://ctleng.com/")</f>
        <v>https://ctleng.com/</v>
      </c>
      <c r="D62" s="3" t="s">
        <v>23</v>
      </c>
      <c r="E62" s="3" t="s">
        <v>53</v>
      </c>
      <c r="F62" s="3" t="s">
        <v>339</v>
      </c>
      <c r="G62" s="3" t="s">
        <v>38</v>
      </c>
      <c r="J62" s="3" t="s">
        <v>54</v>
      </c>
      <c r="K62" s="3" t="s">
        <v>19</v>
      </c>
    </row>
    <row r="63" spans="1:16" ht="15.75" customHeight="1" x14ac:dyDescent="0.25">
      <c r="A63" s="3" t="s">
        <v>272</v>
      </c>
      <c r="B63" s="3" t="s">
        <v>273</v>
      </c>
      <c r="C63" s="2" t="str">
        <f>HYPERLINK("http://www.cei.com","http://www.cei.com")</f>
        <v>http://www.cei.com</v>
      </c>
      <c r="D63" s="3" t="s">
        <v>274</v>
      </c>
      <c r="E63" s="3" t="s">
        <v>17</v>
      </c>
      <c r="F63" s="3" t="s">
        <v>45</v>
      </c>
      <c r="G63" s="3" t="s">
        <v>38</v>
      </c>
      <c r="H63" s="3" t="s">
        <v>275</v>
      </c>
      <c r="J63" s="3" t="s">
        <v>26</v>
      </c>
      <c r="K63" s="3" t="s">
        <v>19</v>
      </c>
    </row>
    <row r="64" spans="1:16" ht="15.75" customHeight="1" x14ac:dyDescent="0.25">
      <c r="A64" s="3" t="s">
        <v>358</v>
      </c>
      <c r="B64" s="3" t="s">
        <v>359</v>
      </c>
      <c r="C64" s="2" t="str">
        <f>HYPERLINK("https://custombuildersvi.com/","https://custombuildersvi.com/")</f>
        <v>https://custombuildersvi.com/</v>
      </c>
      <c r="D64" s="3" t="s">
        <v>52</v>
      </c>
      <c r="E64" s="3" t="s">
        <v>53</v>
      </c>
      <c r="F64" s="3" t="s">
        <v>360</v>
      </c>
      <c r="G64" s="3" t="s">
        <v>67</v>
      </c>
      <c r="H64" s="3" t="s">
        <v>361</v>
      </c>
      <c r="K64" s="3" t="s">
        <v>19</v>
      </c>
    </row>
    <row r="65" spans="1:15" ht="15.75" customHeight="1" x14ac:dyDescent="0.25">
      <c r="A65" t="s">
        <v>43</v>
      </c>
      <c r="B65" t="s">
        <v>44</v>
      </c>
      <c r="C65" s="2" t="str">
        <f>HYPERLINK("http://www.dadodd.com","http://www.dadodd.com")</f>
        <v>http://www.dadodd.com</v>
      </c>
      <c r="D65" t="s">
        <v>16</v>
      </c>
      <c r="E65" t="s">
        <v>17</v>
      </c>
      <c r="F65" t="s">
        <v>45</v>
      </c>
      <c r="G65" t="s">
        <v>38</v>
      </c>
      <c r="K65" t="s">
        <v>19</v>
      </c>
    </row>
    <row r="66" spans="1:15" ht="15.75" customHeight="1" x14ac:dyDescent="0.25">
      <c r="A66" s="3" t="s">
        <v>487</v>
      </c>
      <c r="B66" s="3" t="s">
        <v>488</v>
      </c>
      <c r="C66" s="2" t="str">
        <f>HYPERLINK("https://dbi-cc.com/","https://dbi-cc.com/")</f>
        <v>https://dbi-cc.com/</v>
      </c>
      <c r="D66" s="3" t="s">
        <v>16</v>
      </c>
      <c r="E66" s="3" t="s">
        <v>17</v>
      </c>
      <c r="F66" s="3" t="s">
        <v>453</v>
      </c>
      <c r="G66" s="3" t="s">
        <v>59</v>
      </c>
      <c r="K66" s="3" t="s">
        <v>19</v>
      </c>
    </row>
    <row r="67" spans="1:15" ht="15.75" customHeight="1" x14ac:dyDescent="0.25">
      <c r="A67" s="3" t="s">
        <v>231</v>
      </c>
      <c r="B67" s="3" t="s">
        <v>232</v>
      </c>
      <c r="C67" s="2" t="str">
        <f>HYPERLINK("http://www.dennisgroup.com","http://www.dennisgroup.com")</f>
        <v>http://www.dennisgroup.com</v>
      </c>
      <c r="D67" s="3" t="s">
        <v>233</v>
      </c>
      <c r="E67" s="3" t="s">
        <v>17</v>
      </c>
      <c r="F67" s="3" t="s">
        <v>81</v>
      </c>
      <c r="G67" s="3" t="s">
        <v>67</v>
      </c>
      <c r="H67" s="3" t="s">
        <v>234</v>
      </c>
      <c r="J67" s="3" t="s">
        <v>102</v>
      </c>
      <c r="K67" s="3" t="s">
        <v>19</v>
      </c>
    </row>
    <row r="68" spans="1:15" ht="15.75" customHeight="1" x14ac:dyDescent="0.25">
      <c r="A68" s="3" t="s">
        <v>652</v>
      </c>
      <c r="B68" s="3" t="s">
        <v>653</v>
      </c>
      <c r="C68" s="2" t="str">
        <f>HYPERLINK("http://dillinggroup.com","http://dillinggroup.com")</f>
        <v>http://dillinggroup.com</v>
      </c>
      <c r="D68" s="3" t="s">
        <v>166</v>
      </c>
      <c r="E68" s="3" t="s">
        <v>17</v>
      </c>
      <c r="F68" s="3" t="s">
        <v>37</v>
      </c>
      <c r="G68" s="3" t="s">
        <v>38</v>
      </c>
      <c r="K68" s="3" t="s">
        <v>19</v>
      </c>
    </row>
    <row r="69" spans="1:15" ht="15.75" customHeight="1" x14ac:dyDescent="0.25">
      <c r="A69" s="3" t="s">
        <v>460</v>
      </c>
      <c r="B69" s="3" t="s">
        <v>298</v>
      </c>
      <c r="C69" s="2" t="str">
        <f>HYPERLINK("http://www.djconstruction.com","http://www.djconstruction.com")</f>
        <v>http://www.djconstruction.com</v>
      </c>
      <c r="D69" s="3" t="s">
        <v>64</v>
      </c>
      <c r="E69" s="3" t="s">
        <v>17</v>
      </c>
      <c r="F69" s="3" t="s">
        <v>65</v>
      </c>
      <c r="G69" s="3" t="s">
        <v>38</v>
      </c>
      <c r="K69" s="3" t="s">
        <v>19</v>
      </c>
    </row>
    <row r="70" spans="1:15" ht="15.75" customHeight="1" x14ac:dyDescent="0.25">
      <c r="A70" s="3" t="s">
        <v>420</v>
      </c>
      <c r="B70" s="3" t="s">
        <v>15</v>
      </c>
      <c r="C70" s="2" t="str">
        <f>HYPERLINK("https://www.dpr.com/","https://www.dpr.com/")</f>
        <v>https://www.dpr.com/</v>
      </c>
      <c r="D70" s="3" t="s">
        <v>74</v>
      </c>
      <c r="E70" s="3" t="s">
        <v>17</v>
      </c>
      <c r="F70" s="3" t="s">
        <v>127</v>
      </c>
      <c r="G70" s="3" t="s">
        <v>38</v>
      </c>
      <c r="H70" s="3" t="s">
        <v>421</v>
      </c>
      <c r="K70" s="3" t="s">
        <v>19</v>
      </c>
    </row>
    <row r="71" spans="1:15" ht="15.75" customHeight="1" x14ac:dyDescent="0.25">
      <c r="A71" s="3" t="s">
        <v>211</v>
      </c>
      <c r="B71" s="3" t="s">
        <v>110</v>
      </c>
      <c r="C71" s="2" t="str">
        <f>HYPERLINK("https://www.dreeshomes.com/careers/","https://www.dreeshomes.com/careers/")</f>
        <v>https://www.dreeshomes.com/careers/</v>
      </c>
      <c r="D71" s="3" t="s">
        <v>93</v>
      </c>
      <c r="E71" s="3" t="s">
        <v>17</v>
      </c>
      <c r="F71" s="3" t="s">
        <v>172</v>
      </c>
      <c r="G71" s="3" t="s">
        <v>38</v>
      </c>
      <c r="J71" s="3" t="s">
        <v>102</v>
      </c>
      <c r="K71" s="3" t="s">
        <v>19</v>
      </c>
    </row>
    <row r="72" spans="1:15" ht="15.75" customHeight="1" x14ac:dyDescent="0.25">
      <c r="A72" s="3" t="s">
        <v>164</v>
      </c>
      <c r="B72" s="3" t="s">
        <v>165</v>
      </c>
      <c r="C72" s="2" t="str">
        <f>HYPERLINK("https://www.dubakelectrical.com/","https://www.dubakelectrical.com/")</f>
        <v>https://www.dubakelectrical.com/</v>
      </c>
      <c r="D72" s="3" t="s">
        <v>166</v>
      </c>
      <c r="E72" s="3" t="s">
        <v>17</v>
      </c>
      <c r="F72" s="3" t="s">
        <v>31</v>
      </c>
      <c r="G72" s="3" t="s">
        <v>38</v>
      </c>
      <c r="I72" s="3" t="s">
        <v>167</v>
      </c>
      <c r="J72" s="3" t="s">
        <v>54</v>
      </c>
      <c r="K72" s="3" t="s">
        <v>13</v>
      </c>
      <c r="L72" s="3" t="s">
        <v>169</v>
      </c>
      <c r="M72" s="3" t="s">
        <v>170</v>
      </c>
      <c r="O72" s="3" t="s">
        <v>105</v>
      </c>
    </row>
    <row r="73" spans="1:15" ht="15.75" customHeight="1" x14ac:dyDescent="0.25">
      <c r="A73" s="3" t="s">
        <v>513</v>
      </c>
      <c r="B73" s="3" t="s">
        <v>514</v>
      </c>
      <c r="C73" s="2" t="str">
        <f>HYPERLINK("http://www.dunnetbay.net","http://www.dunnetbay.net")</f>
        <v>http://www.dunnetbay.net</v>
      </c>
      <c r="D73" s="3" t="s">
        <v>23</v>
      </c>
      <c r="E73" s="3" t="s">
        <v>17</v>
      </c>
      <c r="F73" s="3" t="s">
        <v>45</v>
      </c>
      <c r="G73" s="3" t="s">
        <v>38</v>
      </c>
      <c r="J73" s="3" t="s">
        <v>49</v>
      </c>
      <c r="K73" s="3" t="s">
        <v>19</v>
      </c>
    </row>
    <row r="74" spans="1:15" ht="15.75" customHeight="1" x14ac:dyDescent="0.25">
      <c r="A74" s="3" t="s">
        <v>712</v>
      </c>
      <c r="B74" s="3" t="s">
        <v>197</v>
      </c>
      <c r="C74" s="2" t="str">
        <f>HYPERLINK("https://www.irvmat.com/construction-services/eb-paving/","https://www.irvmat.com/construction-services/eb-paving/")</f>
        <v>https://www.irvmat.com/construction-services/eb-paving/</v>
      </c>
      <c r="D74" s="3" t="s">
        <v>16</v>
      </c>
      <c r="E74" s="3" t="s">
        <v>53</v>
      </c>
      <c r="F74" s="3" t="s">
        <v>121</v>
      </c>
      <c r="G74" s="3" t="s">
        <v>38</v>
      </c>
      <c r="J74" s="3" t="s">
        <v>102</v>
      </c>
      <c r="K74" s="3" t="s">
        <v>19</v>
      </c>
    </row>
    <row r="75" spans="1:15" ht="15.75" customHeight="1" x14ac:dyDescent="0.25">
      <c r="A75" s="3" t="s">
        <v>408</v>
      </c>
      <c r="B75" s="3" t="s">
        <v>112</v>
      </c>
      <c r="C75" s="2" t="str">
        <f>HYPERLINK("http://www.e-kco.com/","http://www.e-kco.com/")</f>
        <v>http://www.e-kco.com/</v>
      </c>
      <c r="D75" s="3" t="s">
        <v>195</v>
      </c>
      <c r="E75" s="3" t="s">
        <v>17</v>
      </c>
      <c r="F75" s="3" t="s">
        <v>65</v>
      </c>
      <c r="G75" s="3" t="s">
        <v>38</v>
      </c>
      <c r="I75" s="3" t="s">
        <v>409</v>
      </c>
      <c r="J75" s="3" t="s">
        <v>410</v>
      </c>
      <c r="K75" s="3" t="s">
        <v>13</v>
      </c>
      <c r="L75" s="3" t="s">
        <v>411</v>
      </c>
      <c r="M75" s="3" t="s">
        <v>412</v>
      </c>
      <c r="O75" s="3" t="s">
        <v>163</v>
      </c>
    </row>
    <row r="76" spans="1:15" ht="15.75" customHeight="1" x14ac:dyDescent="0.25">
      <c r="A76" s="3" t="s">
        <v>632</v>
      </c>
      <c r="B76" s="3" t="s">
        <v>328</v>
      </c>
      <c r="C76" s="2" t="str">
        <f>HYPERLINK("http://electricplus.com","http://electricplus.com")</f>
        <v>http://electricplus.com</v>
      </c>
      <c r="D76" s="3" t="s">
        <v>270</v>
      </c>
      <c r="E76" s="3" t="s">
        <v>17</v>
      </c>
      <c r="F76" s="3" t="s">
        <v>94</v>
      </c>
      <c r="G76" s="3" t="s">
        <v>38</v>
      </c>
      <c r="H76" s="3" t="s">
        <v>633</v>
      </c>
      <c r="K76" s="3" t="s">
        <v>19</v>
      </c>
    </row>
    <row r="77" spans="1:15" ht="15.75" customHeight="1" x14ac:dyDescent="0.25">
      <c r="A77" s="3" t="s">
        <v>657</v>
      </c>
      <c r="B77" s="3" t="s">
        <v>283</v>
      </c>
      <c r="C77" s="2" t="str">
        <f>HYPERLINK("https://enccd.com/","https://enccd.com/")</f>
        <v>https://enccd.com/</v>
      </c>
      <c r="D77" s="3" t="s">
        <v>233</v>
      </c>
      <c r="E77" s="3" t="s">
        <v>17</v>
      </c>
      <c r="F77" s="3" t="s">
        <v>127</v>
      </c>
      <c r="G77" s="3" t="s">
        <v>67</v>
      </c>
      <c r="J77" s="3" t="s">
        <v>66</v>
      </c>
      <c r="K77" s="3" t="s">
        <v>19</v>
      </c>
    </row>
    <row r="78" spans="1:15" ht="15.75" customHeight="1" x14ac:dyDescent="0.25">
      <c r="A78" s="3" t="s">
        <v>334</v>
      </c>
      <c r="B78" s="3" t="s">
        <v>335</v>
      </c>
      <c r="C78" s="2" t="str">
        <f>HYPERLINK("https://enerfab.com/","https://enerfab.com/")</f>
        <v>https://enerfab.com/</v>
      </c>
      <c r="D78" s="3" t="s">
        <v>336</v>
      </c>
      <c r="E78" s="3" t="s">
        <v>17</v>
      </c>
      <c r="F78" s="3" t="s">
        <v>41</v>
      </c>
      <c r="G78" s="3" t="s">
        <v>67</v>
      </c>
      <c r="H78" s="3" t="s">
        <v>337</v>
      </c>
      <c r="K78" s="3" t="s">
        <v>19</v>
      </c>
    </row>
    <row r="79" spans="1:15" ht="15.75" customHeight="1" x14ac:dyDescent="0.25">
      <c r="A79" t="s">
        <v>62</v>
      </c>
      <c r="B79" t="s">
        <v>63</v>
      </c>
      <c r="C79" s="2" t="str">
        <f>HYPERLINK("https://www.envoycompanies.com/","https://www.envoycompanies.com/")</f>
        <v>https://www.envoycompanies.com/</v>
      </c>
      <c r="D79" t="s">
        <v>64</v>
      </c>
      <c r="E79" t="s">
        <v>17</v>
      </c>
      <c r="F79" t="s">
        <v>65</v>
      </c>
      <c r="G79" t="s">
        <v>67</v>
      </c>
      <c r="J79" t="s">
        <v>66</v>
      </c>
      <c r="K79" t="s">
        <v>19</v>
      </c>
    </row>
    <row r="80" spans="1:15" ht="15.75" customHeight="1" x14ac:dyDescent="0.25">
      <c r="A80" s="3" t="s">
        <v>636</v>
      </c>
      <c r="B80" s="3" t="s">
        <v>542</v>
      </c>
      <c r="C80" s="2" t="str">
        <f>HYPERLINK("http://www.estridge.com","http://www.estridge.com")</f>
        <v>http://www.estridge.com</v>
      </c>
      <c r="D80" s="3" t="s">
        <v>70</v>
      </c>
      <c r="E80" s="3" t="s">
        <v>17</v>
      </c>
      <c r="F80" s="3" t="s">
        <v>65</v>
      </c>
      <c r="G80" s="3" t="s">
        <v>38</v>
      </c>
      <c r="H80" s="3" t="s">
        <v>637</v>
      </c>
      <c r="J80" s="3" t="s">
        <v>49</v>
      </c>
      <c r="K80" s="3" t="s">
        <v>19</v>
      </c>
    </row>
    <row r="81" spans="1:15" ht="15.75" customHeight="1" x14ac:dyDescent="0.25">
      <c r="A81" s="3" t="s">
        <v>667</v>
      </c>
      <c r="B81" s="3" t="s">
        <v>40</v>
      </c>
      <c r="C81" s="2" t="str">
        <f>HYPERLINK("http://www.ecibuild.com","http://www.ecibuild.com")</f>
        <v>http://www.ecibuild.com</v>
      </c>
      <c r="D81" s="3" t="s">
        <v>93</v>
      </c>
      <c r="E81" s="3" t="s">
        <v>17</v>
      </c>
      <c r="F81" s="3" t="s">
        <v>94</v>
      </c>
      <c r="G81" s="3" t="s">
        <v>38</v>
      </c>
      <c r="I81" s="3" t="s">
        <v>668</v>
      </c>
      <c r="K81" s="3" t="s">
        <v>19</v>
      </c>
      <c r="O81" s="3" t="s">
        <v>669</v>
      </c>
    </row>
    <row r="82" spans="1:15" ht="15.75" customHeight="1" x14ac:dyDescent="0.25">
      <c r="A82" s="3" t="s">
        <v>177</v>
      </c>
      <c r="B82" s="3" t="s">
        <v>98</v>
      </c>
      <c r="C82" s="2" t="str">
        <f>HYPERLINK("http://www.fawilhelm.com","http://www.fawilhelm.com")</f>
        <v>http://www.fawilhelm.com</v>
      </c>
      <c r="D82" s="3" t="s">
        <v>64</v>
      </c>
      <c r="E82" s="3" t="s">
        <v>17</v>
      </c>
      <c r="F82" s="3" t="s">
        <v>24</v>
      </c>
      <c r="G82" s="3" t="s">
        <v>38</v>
      </c>
      <c r="J82" s="3" t="s">
        <v>178</v>
      </c>
      <c r="K82" s="3" t="s">
        <v>19</v>
      </c>
    </row>
    <row r="83" spans="1:15" ht="15.75" customHeight="1" x14ac:dyDescent="0.25">
      <c r="A83" s="3" t="s">
        <v>177</v>
      </c>
      <c r="B83" s="3" t="s">
        <v>98</v>
      </c>
      <c r="C83" s="2" t="str">
        <f>HYPERLINK("http://www.fawilhelm.com","http://www.fawilhelm.com")</f>
        <v>http://www.fawilhelm.com</v>
      </c>
      <c r="D83" s="3" t="s">
        <v>64</v>
      </c>
      <c r="E83" s="3" t="s">
        <v>17</v>
      </c>
      <c r="F83" s="3" t="s">
        <v>24</v>
      </c>
      <c r="G83" s="3" t="s">
        <v>38</v>
      </c>
      <c r="J83" s="3" t="s">
        <v>178</v>
      </c>
      <c r="K83" s="3" t="s">
        <v>19</v>
      </c>
    </row>
    <row r="84" spans="1:15" ht="15.75" customHeight="1" x14ac:dyDescent="0.25">
      <c r="A84" s="3" t="s">
        <v>152</v>
      </c>
      <c r="B84" s="3" t="s">
        <v>153</v>
      </c>
      <c r="C84" s="2" t="str">
        <f>HYPERLINK("http://www.fhpaschen.com","http://www.fhpaschen.com")</f>
        <v>http://www.fhpaschen.com</v>
      </c>
      <c r="D84" s="3" t="s">
        <v>23</v>
      </c>
      <c r="E84" s="3" t="s">
        <v>17</v>
      </c>
      <c r="F84" s="3" t="s">
        <v>65</v>
      </c>
      <c r="G84" s="3" t="s">
        <v>38</v>
      </c>
      <c r="K84" s="3" t="s">
        <v>19</v>
      </c>
    </row>
    <row r="85" spans="1:15" ht="15.75" customHeight="1" x14ac:dyDescent="0.25">
      <c r="A85" s="3" t="s">
        <v>522</v>
      </c>
      <c r="B85" s="3" t="s">
        <v>61</v>
      </c>
      <c r="C85" s="2" t="str">
        <f>HYPERLINK("http://fclbuilders.com","http://fclbuilders.com")</f>
        <v>http://fclbuilders.com</v>
      </c>
      <c r="D85" s="3" t="s">
        <v>23</v>
      </c>
      <c r="E85" s="3" t="s">
        <v>17</v>
      </c>
      <c r="F85" s="3" t="s">
        <v>121</v>
      </c>
      <c r="G85" s="3" t="s">
        <v>38</v>
      </c>
      <c r="J85" s="3" t="s">
        <v>54</v>
      </c>
      <c r="K85" s="3" t="s">
        <v>19</v>
      </c>
    </row>
    <row r="86" spans="1:15" ht="15.75" customHeight="1" x14ac:dyDescent="0.25">
      <c r="A86" s="3" t="s">
        <v>622</v>
      </c>
      <c r="B86" s="3" t="s">
        <v>623</v>
      </c>
      <c r="C86" s="2" t="str">
        <f>HYPERLINK("https://careers.fischerhomes.com/job-openings","https://careers.fischerhomes.com/job-openings")</f>
        <v>https://careers.fischerhomes.com/job-openings</v>
      </c>
      <c r="D86" s="3" t="s">
        <v>84</v>
      </c>
      <c r="E86" s="3" t="s">
        <v>17</v>
      </c>
      <c r="F86" s="3" t="s">
        <v>624</v>
      </c>
      <c r="G86" s="3" t="s">
        <v>33</v>
      </c>
      <c r="I86" s="3" t="s">
        <v>625</v>
      </c>
      <c r="J86" s="3" t="s">
        <v>102</v>
      </c>
      <c r="K86" s="3" t="s">
        <v>13</v>
      </c>
      <c r="L86" s="3" t="s">
        <v>626</v>
      </c>
      <c r="M86" s="3" t="s">
        <v>627</v>
      </c>
    </row>
    <row r="87" spans="1:15" ht="15.75" customHeight="1" x14ac:dyDescent="0.25">
      <c r="A87" s="3" t="s">
        <v>546</v>
      </c>
      <c r="B87" s="3" t="s">
        <v>547</v>
      </c>
      <c r="C87" s="2" t="str">
        <f>HYPERLINK("https://flco.com/","https://flco.com/")</f>
        <v>https://flco.com/</v>
      </c>
      <c r="D87" s="3" t="s">
        <v>264</v>
      </c>
      <c r="E87" s="3" t="s">
        <v>17</v>
      </c>
      <c r="F87" s="3" t="s">
        <v>37</v>
      </c>
      <c r="G87" s="3" t="s">
        <v>38</v>
      </c>
      <c r="I87" s="3" t="s">
        <v>548</v>
      </c>
      <c r="J87" s="3" t="s">
        <v>549</v>
      </c>
      <c r="K87" s="3" t="s">
        <v>13</v>
      </c>
    </row>
    <row r="88" spans="1:15" ht="15.75" customHeight="1" x14ac:dyDescent="0.25">
      <c r="A88" s="3" t="s">
        <v>508</v>
      </c>
      <c r="B88" s="3" t="s">
        <v>149</v>
      </c>
      <c r="C88" s="2" t="str">
        <f>HYPERLINK("http://www.fluor.com","http://www.fluor.com")</f>
        <v>http://www.fluor.com</v>
      </c>
      <c r="D88" s="3" t="s">
        <v>246</v>
      </c>
      <c r="E88" s="3" t="s">
        <v>17</v>
      </c>
      <c r="F88" s="3" t="s">
        <v>31</v>
      </c>
      <c r="G88" s="3" t="s">
        <v>38</v>
      </c>
      <c r="I88" s="3" t="s">
        <v>509</v>
      </c>
      <c r="J88" s="3" t="s">
        <v>510</v>
      </c>
      <c r="K88" s="3" t="s">
        <v>13</v>
      </c>
      <c r="L88" s="3" t="s">
        <v>511</v>
      </c>
      <c r="M88" s="3" t="s">
        <v>512</v>
      </c>
    </row>
    <row r="89" spans="1:15" ht="15.75" customHeight="1" x14ac:dyDescent="0.25">
      <c r="A89" s="3" t="s">
        <v>695</v>
      </c>
      <c r="B89" s="3" t="s">
        <v>696</v>
      </c>
      <c r="C89" s="2" t="str">
        <f>HYPERLINK("http://www.forceco.com","http://www.forceco.com")</f>
        <v>http://www.forceco.com</v>
      </c>
      <c r="D89" s="3" t="s">
        <v>697</v>
      </c>
      <c r="E89" s="3" t="s">
        <v>17</v>
      </c>
      <c r="F89" s="3" t="s">
        <v>31</v>
      </c>
      <c r="G89" s="3" t="s">
        <v>38</v>
      </c>
      <c r="K89" s="3" t="s">
        <v>19</v>
      </c>
    </row>
    <row r="90" spans="1:15" s="8" customFormat="1" ht="15.75" customHeight="1" x14ac:dyDescent="0.25">
      <c r="A90" s="6" t="s">
        <v>500</v>
      </c>
      <c r="B90" s="6" t="s">
        <v>496</v>
      </c>
      <c r="C90" s="7" t="str">
        <f>HYPERLINK("https://garmong.net/","https://garmong.net/")</f>
        <v>https://garmong.net/</v>
      </c>
      <c r="D90" s="6" t="s">
        <v>99</v>
      </c>
      <c r="E90" s="6" t="s">
        <v>53</v>
      </c>
      <c r="F90" s="6" t="s">
        <v>265</v>
      </c>
      <c r="G90" s="6" t="s">
        <v>38</v>
      </c>
      <c r="J90" s="6" t="s">
        <v>49</v>
      </c>
      <c r="K90" s="6" t="s">
        <v>19</v>
      </c>
    </row>
    <row r="91" spans="1:15" ht="15.75" customHeight="1" x14ac:dyDescent="0.25">
      <c r="A91" s="3" t="s">
        <v>276</v>
      </c>
      <c r="B91" s="3" t="s">
        <v>249</v>
      </c>
      <c r="C91" s="2" t="str">
        <f>HYPERLINK("http://www.gaylor.com","http://www.gaylor.com")</f>
        <v>http://www.gaylor.com</v>
      </c>
      <c r="D91" s="3" t="s">
        <v>16</v>
      </c>
      <c r="E91" s="3" t="s">
        <v>17</v>
      </c>
      <c r="F91" s="3" t="s">
        <v>45</v>
      </c>
      <c r="G91" s="3" t="s">
        <v>38</v>
      </c>
      <c r="K91" s="3" t="s">
        <v>19</v>
      </c>
    </row>
    <row r="92" spans="1:15" ht="15.75" customHeight="1" x14ac:dyDescent="0.25">
      <c r="A92" s="3" t="s">
        <v>381</v>
      </c>
      <c r="B92" s="3" t="s">
        <v>382</v>
      </c>
      <c r="C92" s="2" t="str">
        <f>HYPERLINK("https://www.gcigc.com","https://www.gcigc.com")</f>
        <v>https://www.gcigc.com</v>
      </c>
      <c r="D92" s="3" t="s">
        <v>93</v>
      </c>
      <c r="E92" s="3" t="s">
        <v>17</v>
      </c>
      <c r="F92" s="3" t="s">
        <v>65</v>
      </c>
      <c r="G92" s="3" t="s">
        <v>20</v>
      </c>
      <c r="H92" s="3" t="s">
        <v>383</v>
      </c>
      <c r="J92" s="3" t="s">
        <v>49</v>
      </c>
      <c r="K92" s="3" t="s">
        <v>19</v>
      </c>
    </row>
    <row r="93" spans="1:15" ht="15.75" customHeight="1" x14ac:dyDescent="0.25">
      <c r="A93" s="3" t="s">
        <v>325</v>
      </c>
      <c r="B93" s="3" t="s">
        <v>326</v>
      </c>
      <c r="C93" s="2" t="str">
        <f>HYPERLINK("http://www.wearegemco.com","http://www.wearegemco.com")</f>
        <v>http://www.wearegemco.com</v>
      </c>
      <c r="D93" s="3" t="s">
        <v>64</v>
      </c>
      <c r="E93" s="3" t="s">
        <v>53</v>
      </c>
      <c r="F93" s="3" t="s">
        <v>265</v>
      </c>
      <c r="G93" s="3" t="s">
        <v>27</v>
      </c>
      <c r="J93" s="5" t="s">
        <v>295</v>
      </c>
      <c r="K93" s="3" t="s">
        <v>19</v>
      </c>
    </row>
    <row r="94" spans="1:15" ht="15.75" customHeight="1" x14ac:dyDescent="0.25">
      <c r="A94" s="3" t="s">
        <v>154</v>
      </c>
      <c r="B94" s="3" t="s">
        <v>155</v>
      </c>
      <c r="C94" s="2" t="str">
        <f>HYPERLINK("http://www.georgeallenconstruction.com","http://www.georgeallenconstruction.com")</f>
        <v>http://www.georgeallenconstruction.com</v>
      </c>
      <c r="D94" s="3" t="s">
        <v>57</v>
      </c>
      <c r="E94" s="3" t="s">
        <v>17</v>
      </c>
      <c r="F94" s="3" t="s">
        <v>71</v>
      </c>
      <c r="G94" s="3" t="s">
        <v>38</v>
      </c>
      <c r="H94" s="3" t="s">
        <v>156</v>
      </c>
      <c r="K94" s="3" t="s">
        <v>19</v>
      </c>
    </row>
    <row r="95" spans="1:15" ht="15.75" customHeight="1" x14ac:dyDescent="0.25">
      <c r="A95" t="s">
        <v>72</v>
      </c>
      <c r="B95" t="s">
        <v>73</v>
      </c>
      <c r="C95" s="2" t="str">
        <f>HYPERLINK("https://ghphipps.com/","https://ghphipps.com/")</f>
        <v>https://ghphipps.com/</v>
      </c>
      <c r="D95" t="s">
        <v>74</v>
      </c>
      <c r="E95" t="s">
        <v>17</v>
      </c>
      <c r="F95" t="s">
        <v>65</v>
      </c>
      <c r="G95" t="s">
        <v>67</v>
      </c>
      <c r="H95" t="s">
        <v>75</v>
      </c>
      <c r="J95" t="s">
        <v>54</v>
      </c>
      <c r="K95" t="s">
        <v>19</v>
      </c>
    </row>
    <row r="96" spans="1:15" ht="15.75" customHeight="1" x14ac:dyDescent="0.25">
      <c r="A96" s="3" t="s">
        <v>377</v>
      </c>
      <c r="B96" s="3" t="s">
        <v>378</v>
      </c>
      <c r="C96" s="2" t="str">
        <f>HYPERLINK("https://www.gilbaneco.com/building/","https://www.gilbaneco.com/building/")</f>
        <v>https://www.gilbaneco.com/building/</v>
      </c>
      <c r="D96" s="3" t="s">
        <v>23</v>
      </c>
      <c r="E96" s="3" t="s">
        <v>17</v>
      </c>
      <c r="F96" s="3" t="s">
        <v>31</v>
      </c>
      <c r="G96" s="3" t="s">
        <v>27</v>
      </c>
      <c r="J96" s="3" t="s">
        <v>26</v>
      </c>
      <c r="K96" s="3" t="s">
        <v>19</v>
      </c>
    </row>
    <row r="97" spans="1:16" ht="15.75" customHeight="1" x14ac:dyDescent="0.25">
      <c r="A97" s="3" t="s">
        <v>119</v>
      </c>
      <c r="B97" s="3" t="s">
        <v>61</v>
      </c>
      <c r="C97" s="2" t="str">
        <f>HYPERLINK("https://www.gilliatte.com/","https://www.gilliatte.com/")</f>
        <v>https://www.gilliatte.com/</v>
      </c>
      <c r="D97" s="3" t="s">
        <v>120</v>
      </c>
      <c r="E97" s="3" t="s">
        <v>17</v>
      </c>
      <c r="F97" s="3" t="s">
        <v>121</v>
      </c>
      <c r="G97" s="3" t="s">
        <v>38</v>
      </c>
      <c r="J97" s="3" t="s">
        <v>66</v>
      </c>
      <c r="K97" s="3" t="s">
        <v>19</v>
      </c>
    </row>
    <row r="98" spans="1:16" ht="15.75" customHeight="1" x14ac:dyDescent="0.25">
      <c r="A98" s="3" t="s">
        <v>479</v>
      </c>
      <c r="B98" s="3" t="s">
        <v>480</v>
      </c>
      <c r="C98" s="2" t="str">
        <f>HYPERLINK("http://www.goettle.com","http://www.goettle.com")</f>
        <v>http://www.goettle.com</v>
      </c>
      <c r="D98" s="3" t="s">
        <v>23</v>
      </c>
      <c r="E98" s="3" t="s">
        <v>17</v>
      </c>
      <c r="F98" s="3" t="s">
        <v>94</v>
      </c>
      <c r="G98" s="3" t="s">
        <v>33</v>
      </c>
      <c r="H98" s="3" t="s">
        <v>481</v>
      </c>
      <c r="K98" s="3" t="s">
        <v>19</v>
      </c>
    </row>
    <row r="99" spans="1:16" ht="15.75" customHeight="1" x14ac:dyDescent="0.25">
      <c r="A99" s="3" t="s">
        <v>230</v>
      </c>
      <c r="B99" s="3" t="s">
        <v>175</v>
      </c>
      <c r="C99" s="2" t="str">
        <f>HYPERLINK("http://www.gradexinc.com","http://www.gradexinc.com")</f>
        <v>http://www.gradexinc.com</v>
      </c>
      <c r="D99" s="3" t="s">
        <v>23</v>
      </c>
      <c r="E99" s="3" t="s">
        <v>17</v>
      </c>
      <c r="F99" s="3" t="s">
        <v>71</v>
      </c>
      <c r="G99" s="3" t="s">
        <v>38</v>
      </c>
      <c r="J99" s="3" t="s">
        <v>54</v>
      </c>
      <c r="K99" s="3" t="s">
        <v>19</v>
      </c>
      <c r="P99" s="3" t="s">
        <v>725</v>
      </c>
    </row>
    <row r="100" spans="1:16" ht="15.75" customHeight="1" x14ac:dyDescent="0.25">
      <c r="A100" s="3" t="s">
        <v>451</v>
      </c>
      <c r="B100" s="3" t="s">
        <v>452</v>
      </c>
      <c r="C100" s="2" t="str">
        <f>HYPERLINK("https://grandindustrial.com/","https://grandindustrial.com/")</f>
        <v>https://grandindustrial.com/</v>
      </c>
      <c r="D100" s="3" t="s">
        <v>117</v>
      </c>
      <c r="E100" s="3" t="s">
        <v>17</v>
      </c>
      <c r="F100" s="3" t="s">
        <v>453</v>
      </c>
      <c r="G100" s="3" t="s">
        <v>59</v>
      </c>
      <c r="H100" s="3" t="s">
        <v>454</v>
      </c>
      <c r="K100" s="3" t="s">
        <v>19</v>
      </c>
    </row>
    <row r="101" spans="1:16" ht="15.75" customHeight="1" x14ac:dyDescent="0.25">
      <c r="A101" s="3" t="s">
        <v>681</v>
      </c>
      <c r="B101" s="3" t="s">
        <v>643</v>
      </c>
      <c r="C101" s="2" t="str">
        <f>HYPERLINK("http://graniteconstruction.com","http://graniteconstruction.com")</f>
        <v>http://graniteconstruction.com</v>
      </c>
      <c r="D101" s="3" t="s">
        <v>682</v>
      </c>
      <c r="E101" s="3" t="s">
        <v>17</v>
      </c>
      <c r="F101" s="3" t="s">
        <v>65</v>
      </c>
      <c r="G101" s="3" t="s">
        <v>38</v>
      </c>
      <c r="K101" s="3" t="s">
        <v>19</v>
      </c>
    </row>
    <row r="102" spans="1:16" ht="15.75" customHeight="1" x14ac:dyDescent="0.25">
      <c r="A102" s="3" t="s">
        <v>529</v>
      </c>
      <c r="B102" s="3" t="s">
        <v>56</v>
      </c>
      <c r="C102" s="2" t="str">
        <f>HYPERLINK("http://Graycor.com","http://Graycor.com")</f>
        <v>http://Graycor.com</v>
      </c>
      <c r="D102" s="3" t="s">
        <v>120</v>
      </c>
      <c r="E102" s="3" t="s">
        <v>17</v>
      </c>
      <c r="F102" s="3" t="s">
        <v>121</v>
      </c>
      <c r="G102" s="3" t="s">
        <v>38</v>
      </c>
      <c r="I102" s="3" t="s">
        <v>530</v>
      </c>
      <c r="K102" s="3" t="s">
        <v>13</v>
      </c>
      <c r="L102" s="3" t="s">
        <v>531</v>
      </c>
      <c r="M102" s="3" t="s">
        <v>532</v>
      </c>
    </row>
    <row r="103" spans="1:16" ht="15.75" customHeight="1" x14ac:dyDescent="0.25">
      <c r="A103" s="3" t="s">
        <v>570</v>
      </c>
      <c r="B103" s="3" t="s">
        <v>108</v>
      </c>
      <c r="C103" s="2" t="str">
        <f>HYPERLINK("http://www.GLDD.com","http://www.GLDD.com")</f>
        <v>http://www.GLDD.com</v>
      </c>
      <c r="D103" s="3" t="s">
        <v>23</v>
      </c>
      <c r="E103" s="3" t="s">
        <v>17</v>
      </c>
      <c r="F103" s="3" t="s">
        <v>24</v>
      </c>
      <c r="G103" s="3" t="s">
        <v>38</v>
      </c>
      <c r="J103" s="3" t="s">
        <v>26</v>
      </c>
      <c r="K103" s="3" t="s">
        <v>19</v>
      </c>
    </row>
    <row r="104" spans="1:16" ht="15.75" customHeight="1" x14ac:dyDescent="0.25">
      <c r="A104" s="3" t="s">
        <v>313</v>
      </c>
      <c r="B104" s="3" t="s">
        <v>314</v>
      </c>
      <c r="C104" s="2" t="str">
        <f>HYPERLINK("http://www.harrell-fish.com","http://www.harrell-fish.com")</f>
        <v>http://www.harrell-fish.com</v>
      </c>
      <c r="D104" s="3" t="s">
        <v>64</v>
      </c>
      <c r="E104" s="3" t="s">
        <v>17</v>
      </c>
      <c r="F104" s="3" t="s">
        <v>127</v>
      </c>
      <c r="G104" s="3" t="s">
        <v>27</v>
      </c>
      <c r="J104" s="3" t="s">
        <v>54</v>
      </c>
      <c r="K104" s="3" t="s">
        <v>19</v>
      </c>
      <c r="L104" s="3" t="s">
        <v>315</v>
      </c>
    </row>
    <row r="105" spans="1:16" ht="15.75" customHeight="1" x14ac:dyDescent="0.25">
      <c r="A105" s="3" t="s">
        <v>366</v>
      </c>
      <c r="B105" s="3" t="s">
        <v>22</v>
      </c>
      <c r="C105" s="2" t="str">
        <f>HYPERLINK("https://www.harveycleary.com/","https://www.harveycleary.com/")</f>
        <v>https://www.harveycleary.com/</v>
      </c>
      <c r="D105" s="3" t="s">
        <v>64</v>
      </c>
      <c r="E105" s="3" t="s">
        <v>17</v>
      </c>
      <c r="F105" s="3" t="s">
        <v>65</v>
      </c>
      <c r="G105" s="3" t="s">
        <v>38</v>
      </c>
      <c r="J105" s="3" t="s">
        <v>102</v>
      </c>
      <c r="K105" s="3" t="s">
        <v>19</v>
      </c>
      <c r="L105" s="3" t="s">
        <v>367</v>
      </c>
      <c r="M105" s="3" t="s">
        <v>368</v>
      </c>
      <c r="O105" s="3" t="s">
        <v>227</v>
      </c>
    </row>
    <row r="106" spans="1:16" ht="15.75" customHeight="1" x14ac:dyDescent="0.25">
      <c r="A106" s="3" t="s">
        <v>267</v>
      </c>
      <c r="B106" s="3" t="s">
        <v>268</v>
      </c>
      <c r="C106" s="2" t="str">
        <f>HYPERLINK("http://www.helixelectric.com","http://www.helixelectric.com")</f>
        <v>http://www.helixelectric.com</v>
      </c>
      <c r="D106" s="3" t="s">
        <v>120</v>
      </c>
      <c r="E106" s="3" t="s">
        <v>17</v>
      </c>
      <c r="F106" s="3" t="s">
        <v>45</v>
      </c>
      <c r="G106" s="3" t="s">
        <v>33</v>
      </c>
      <c r="K106" s="3" t="s">
        <v>19</v>
      </c>
    </row>
    <row r="107" spans="1:16" ht="15.75" customHeight="1" x14ac:dyDescent="0.25">
      <c r="A107" s="3" t="s">
        <v>502</v>
      </c>
      <c r="B107" s="3" t="s">
        <v>61</v>
      </c>
      <c r="C107" s="2" t="str">
        <f>HYPERLINK("https://www.henrybros.com","https://www.henrybros.com")</f>
        <v>https://www.henrybros.com</v>
      </c>
      <c r="D107" s="3" t="s">
        <v>120</v>
      </c>
      <c r="E107" s="3" t="s">
        <v>17</v>
      </c>
      <c r="F107" s="3" t="s">
        <v>321</v>
      </c>
      <c r="G107" s="3" t="s">
        <v>27</v>
      </c>
      <c r="J107" s="3" t="s">
        <v>66</v>
      </c>
      <c r="K107" s="3" t="s">
        <v>19</v>
      </c>
    </row>
    <row r="108" spans="1:16" ht="15.75" customHeight="1" x14ac:dyDescent="0.25">
      <c r="A108" s="3" t="s">
        <v>129</v>
      </c>
      <c r="B108" s="3" t="s">
        <v>15</v>
      </c>
      <c r="C108" s="2" t="str">
        <f>HYPERLINK("https://henselphelps.com/","https://henselphelps.com/")</f>
        <v>https://henselphelps.com/</v>
      </c>
      <c r="D108" s="3" t="s">
        <v>93</v>
      </c>
      <c r="E108" s="3" t="s">
        <v>17</v>
      </c>
      <c r="F108" s="3" t="s">
        <v>94</v>
      </c>
      <c r="G108" s="3" t="s">
        <v>38</v>
      </c>
      <c r="K108" s="3" t="s">
        <v>19</v>
      </c>
    </row>
    <row r="109" spans="1:16" ht="15.75" customHeight="1" x14ac:dyDescent="0.25">
      <c r="A109" s="3" t="s">
        <v>645</v>
      </c>
      <c r="B109" s="3" t="s">
        <v>646</v>
      </c>
      <c r="C109" s="2" t="str">
        <f>HYPERLINK("https://careers.hilti.group/en","https://careers.hilti.group/en")</f>
        <v>https://careers.hilti.group/en</v>
      </c>
      <c r="D109" s="3" t="s">
        <v>647</v>
      </c>
      <c r="E109" s="3" t="s">
        <v>17</v>
      </c>
      <c r="F109" s="3" t="s">
        <v>121</v>
      </c>
      <c r="G109" s="3" t="s">
        <v>38</v>
      </c>
      <c r="J109" s="3" t="s">
        <v>26</v>
      </c>
      <c r="K109" s="3" t="s">
        <v>19</v>
      </c>
    </row>
    <row r="110" spans="1:16" ht="15.75" customHeight="1" x14ac:dyDescent="0.25">
      <c r="A110" s="3" t="s">
        <v>469</v>
      </c>
      <c r="B110" s="3" t="s">
        <v>470</v>
      </c>
      <c r="C110" s="2" t="str">
        <f>HYPERLINK("https://hntb.com","https://hntb.com")</f>
        <v>https://hntb.com</v>
      </c>
      <c r="D110" s="3" t="s">
        <v>352</v>
      </c>
      <c r="E110" s="3" t="s">
        <v>17</v>
      </c>
      <c r="F110" s="3" t="s">
        <v>24</v>
      </c>
      <c r="G110" s="3" t="s">
        <v>38</v>
      </c>
      <c r="J110" s="3" t="s">
        <v>114</v>
      </c>
      <c r="K110" s="3" t="s">
        <v>19</v>
      </c>
    </row>
    <row r="111" spans="1:16" ht="15.75" customHeight="1" x14ac:dyDescent="0.25">
      <c r="A111" s="3" t="s">
        <v>228</v>
      </c>
      <c r="B111" s="3" t="s">
        <v>141</v>
      </c>
      <c r="C111" s="2" t="str">
        <f>HYPERLINK("http://www.holderconstruction.com/","http://www.holderconstruction.com/")</f>
        <v>http://www.holderconstruction.com/</v>
      </c>
      <c r="D111" s="3" t="s">
        <v>93</v>
      </c>
      <c r="E111" s="3" t="s">
        <v>17</v>
      </c>
      <c r="F111" s="3" t="s">
        <v>71</v>
      </c>
      <c r="G111" s="3" t="s">
        <v>67</v>
      </c>
      <c r="H111" s="3" t="s">
        <v>229</v>
      </c>
      <c r="J111" s="3" t="s">
        <v>26</v>
      </c>
      <c r="K111" s="3" t="s">
        <v>19</v>
      </c>
    </row>
    <row r="112" spans="1:16" s="8" customFormat="1" ht="15.75" customHeight="1" x14ac:dyDescent="0.25">
      <c r="A112" s="6" t="s">
        <v>455</v>
      </c>
      <c r="B112" s="6" t="s">
        <v>40</v>
      </c>
      <c r="C112" s="7" t="str">
        <f>HYPERLINK("https://horizondbm.com","https://horizondbm.com")</f>
        <v>https://horizondbm.com</v>
      </c>
      <c r="D112" s="6" t="s">
        <v>16</v>
      </c>
      <c r="E112" s="6" t="s">
        <v>17</v>
      </c>
      <c r="F112" s="6" t="s">
        <v>71</v>
      </c>
      <c r="G112" s="6" t="s">
        <v>67</v>
      </c>
      <c r="J112" s="6" t="s">
        <v>49</v>
      </c>
      <c r="K112" s="6" t="s">
        <v>19</v>
      </c>
    </row>
    <row r="113" spans="1:16" ht="15.75" customHeight="1" x14ac:dyDescent="0.25">
      <c r="A113" s="3" t="s">
        <v>710</v>
      </c>
      <c r="B113" s="3" t="s">
        <v>711</v>
      </c>
      <c r="C113" s="2" t="str">
        <f>HYPERLINK("http://www.hrpconstruction.com","http://www.hrpconstruction.com")</f>
        <v>http://www.hrpconstruction.com</v>
      </c>
      <c r="D113" s="3" t="s">
        <v>84</v>
      </c>
      <c r="E113" s="3" t="s">
        <v>17</v>
      </c>
      <c r="F113" s="3" t="s">
        <v>31</v>
      </c>
      <c r="G113" s="3" t="s">
        <v>38</v>
      </c>
      <c r="K113" s="3" t="s">
        <v>19</v>
      </c>
    </row>
    <row r="114" spans="1:16" ht="15.75" customHeight="1" x14ac:dyDescent="0.25">
      <c r="A114" s="3" t="s">
        <v>655</v>
      </c>
      <c r="B114" s="3" t="s">
        <v>656</v>
      </c>
      <c r="C114" s="2" t="str">
        <f>HYPERLINK("http://www.hustonelectric.com/","http://www.hustonelectric.com/")</f>
        <v>http://www.hustonelectric.com/</v>
      </c>
      <c r="D114" s="3" t="s">
        <v>64</v>
      </c>
      <c r="E114" s="3" t="s">
        <v>17</v>
      </c>
      <c r="F114" s="3" t="s">
        <v>81</v>
      </c>
      <c r="G114" s="3" t="s">
        <v>38</v>
      </c>
      <c r="J114" s="3" t="s">
        <v>54</v>
      </c>
      <c r="K114" s="3" t="s">
        <v>19</v>
      </c>
    </row>
    <row r="115" spans="1:16" ht="15.75" customHeight="1" x14ac:dyDescent="0.25">
      <c r="A115" s="3" t="s">
        <v>310</v>
      </c>
      <c r="B115" s="3" t="s">
        <v>311</v>
      </c>
      <c r="C115" s="2" t="str">
        <f>HYPERLINK("http://ihcconstruction.com","http://ihcconstruction.com")</f>
        <v>http://ihcconstruction.com</v>
      </c>
      <c r="D115" s="3" t="s">
        <v>23</v>
      </c>
      <c r="E115" s="3" t="s">
        <v>17</v>
      </c>
      <c r="F115" s="3" t="s">
        <v>45</v>
      </c>
      <c r="G115" s="3" t="s">
        <v>38</v>
      </c>
      <c r="H115" s="3" t="s">
        <v>312</v>
      </c>
      <c r="K115" s="3" t="s">
        <v>19</v>
      </c>
    </row>
    <row r="116" spans="1:16" ht="15.75" customHeight="1" x14ac:dyDescent="0.25">
      <c r="A116" s="3" t="s">
        <v>332</v>
      </c>
      <c r="B116" s="3" t="s">
        <v>333</v>
      </c>
      <c r="C116" s="2" t="str">
        <f>HYPERLINK("http://integraconstruction.com","http://integraconstruction.com")</f>
        <v>http://integraconstruction.com</v>
      </c>
      <c r="D116" s="3" t="s">
        <v>64</v>
      </c>
      <c r="E116" s="3" t="s">
        <v>17</v>
      </c>
      <c r="F116" s="3" t="s">
        <v>65</v>
      </c>
      <c r="G116" s="3" t="s">
        <v>38</v>
      </c>
      <c r="J116" s="3" t="s">
        <v>49</v>
      </c>
      <c r="K116" s="3" t="s">
        <v>19</v>
      </c>
    </row>
    <row r="117" spans="1:16" ht="15.75" customHeight="1" x14ac:dyDescent="0.25">
      <c r="A117" s="3" t="s">
        <v>432</v>
      </c>
      <c r="B117" s="3" t="s">
        <v>40</v>
      </c>
      <c r="C117" s="2" t="str">
        <f>HYPERLINK("https://jray.com/","https://jray.com/")</f>
        <v>https://jray.com/</v>
      </c>
      <c r="D117" s="3" t="s">
        <v>36</v>
      </c>
      <c r="E117" s="3" t="s">
        <v>53</v>
      </c>
      <c r="F117" s="3" t="s">
        <v>136</v>
      </c>
      <c r="G117" s="3" t="s">
        <v>38</v>
      </c>
      <c r="K117" s="3" t="s">
        <v>19</v>
      </c>
    </row>
    <row r="118" spans="1:16" ht="15.75" customHeight="1" x14ac:dyDescent="0.25">
      <c r="A118" s="3" t="s">
        <v>661</v>
      </c>
      <c r="B118" s="3" t="s">
        <v>144</v>
      </c>
      <c r="C118" s="2" t="str">
        <f>HYPERLINK("https://homeisjchart.com/","https://homeisjchart.com/")</f>
        <v>https://homeisjchart.com/</v>
      </c>
      <c r="D118" s="3" t="s">
        <v>16</v>
      </c>
      <c r="E118" s="3" t="s">
        <v>17</v>
      </c>
      <c r="F118" s="3" t="s">
        <v>24</v>
      </c>
      <c r="G118" s="3" t="s">
        <v>38</v>
      </c>
      <c r="I118" s="3" t="s">
        <v>662</v>
      </c>
      <c r="J118" s="3" t="s">
        <v>49</v>
      </c>
      <c r="K118" s="3" t="s">
        <v>13</v>
      </c>
      <c r="L118" s="3" t="s">
        <v>663</v>
      </c>
      <c r="M118" s="3" t="s">
        <v>664</v>
      </c>
      <c r="O118" s="3" t="s">
        <v>665</v>
      </c>
    </row>
    <row r="119" spans="1:16" ht="15.75" customHeight="1" x14ac:dyDescent="0.25">
      <c r="A119" s="3" t="s">
        <v>707</v>
      </c>
      <c r="B119" s="3" t="s">
        <v>708</v>
      </c>
      <c r="C119" s="2" t="str">
        <f>HYPERLINK("http://www.jameshdrew.com","http://www.jameshdrew.com")</f>
        <v>http://www.jameshdrew.com</v>
      </c>
      <c r="D119" s="3" t="s">
        <v>83</v>
      </c>
      <c r="E119" s="3" t="s">
        <v>17</v>
      </c>
      <c r="F119" s="3" t="s">
        <v>94</v>
      </c>
      <c r="G119" s="3" t="s">
        <v>59</v>
      </c>
      <c r="K119" s="3" t="s">
        <v>19</v>
      </c>
    </row>
    <row r="120" spans="1:16" ht="15.75" customHeight="1" x14ac:dyDescent="0.25">
      <c r="A120" s="3" t="s">
        <v>435</v>
      </c>
      <c r="B120" s="3" t="s">
        <v>436</v>
      </c>
      <c r="C120" s="2" t="str">
        <f>HYPERLINK("https://jedunn.com","https://jedunn.com")</f>
        <v>https://jedunn.com</v>
      </c>
      <c r="D120" s="3" t="s">
        <v>57</v>
      </c>
      <c r="E120" s="3" t="s">
        <v>17</v>
      </c>
      <c r="F120" s="3" t="s">
        <v>65</v>
      </c>
      <c r="G120" s="3" t="s">
        <v>38</v>
      </c>
      <c r="J120" s="3" t="s">
        <v>26</v>
      </c>
      <c r="K120" s="3" t="s">
        <v>19</v>
      </c>
      <c r="O120" s="3" t="s">
        <v>437</v>
      </c>
    </row>
    <row r="121" spans="1:16" ht="15.75" customHeight="1" x14ac:dyDescent="0.25">
      <c r="A121" s="3" t="s">
        <v>82</v>
      </c>
      <c r="B121" s="3" t="s">
        <v>83</v>
      </c>
      <c r="C121" s="2" t="str">
        <f>HYPERLINK("http://www.deere.com","http://www.deere.com")</f>
        <v>http://www.deere.com</v>
      </c>
      <c r="D121" s="3" t="s">
        <v>84</v>
      </c>
      <c r="E121" s="3" t="s">
        <v>17</v>
      </c>
      <c r="F121" s="3" t="s">
        <v>24</v>
      </c>
      <c r="G121" s="3" t="s">
        <v>90</v>
      </c>
      <c r="I121" s="3" t="s">
        <v>85</v>
      </c>
      <c r="J121" s="3" t="s">
        <v>86</v>
      </c>
      <c r="K121" s="3" t="s">
        <v>13</v>
      </c>
      <c r="L121" s="3" t="s">
        <v>87</v>
      </c>
      <c r="N121" s="3" t="s">
        <v>88</v>
      </c>
      <c r="O121" s="3" t="s">
        <v>89</v>
      </c>
      <c r="P121" s="3" t="s">
        <v>723</v>
      </c>
    </row>
    <row r="122" spans="1:16" ht="15.75" customHeight="1" x14ac:dyDescent="0.25">
      <c r="A122" t="s">
        <v>14</v>
      </c>
      <c r="B122" t="s">
        <v>15</v>
      </c>
      <c r="C122" s="2" t="str">
        <f>HYPERLINK("https://johngjohnson.com/","https://johngjohnson.com/")</f>
        <v>https://johngjohnson.com/</v>
      </c>
      <c r="D122" t="s">
        <v>16</v>
      </c>
      <c r="E122" t="s">
        <v>17</v>
      </c>
      <c r="F122" t="s">
        <v>18</v>
      </c>
      <c r="G122" t="s">
        <v>20</v>
      </c>
      <c r="K122" t="s">
        <v>19</v>
      </c>
    </row>
    <row r="123" spans="1:16" ht="15.75" customHeight="1" x14ac:dyDescent="0.25">
      <c r="A123" s="3" t="s">
        <v>491</v>
      </c>
      <c r="B123" s="3" t="s">
        <v>399</v>
      </c>
      <c r="C123" s="2" t="str">
        <f>HYPERLINK("https://www.jrkellyco.com","https://www.jrkellyco.com")</f>
        <v>https://www.jrkellyco.com</v>
      </c>
      <c r="D123" s="3" t="s">
        <v>57</v>
      </c>
      <c r="E123" s="3" t="s">
        <v>17</v>
      </c>
      <c r="F123" s="3" t="s">
        <v>81</v>
      </c>
      <c r="G123" s="3" t="s">
        <v>27</v>
      </c>
      <c r="H123" s="3" t="s">
        <v>492</v>
      </c>
      <c r="J123" s="3" t="s">
        <v>49</v>
      </c>
      <c r="K123" s="3" t="s">
        <v>19</v>
      </c>
    </row>
    <row r="124" spans="1:16" ht="15.75" customHeight="1" x14ac:dyDescent="0.25">
      <c r="A124" s="3" t="s">
        <v>302</v>
      </c>
      <c r="B124" s="3" t="s">
        <v>40</v>
      </c>
      <c r="C124" s="2" t="str">
        <f>HYPERLINK("https://www.kcgcompanies.com/","https://www.kcgcompanies.com/")</f>
        <v>https://www.kcgcompanies.com/</v>
      </c>
      <c r="D124" s="3" t="s">
        <v>16</v>
      </c>
      <c r="E124" s="3" t="s">
        <v>17</v>
      </c>
      <c r="F124" s="3" t="s">
        <v>65</v>
      </c>
      <c r="G124" s="3" t="s">
        <v>20</v>
      </c>
      <c r="J124" s="3" t="s">
        <v>49</v>
      </c>
      <c r="K124" s="3" t="s">
        <v>19</v>
      </c>
    </row>
    <row r="125" spans="1:16" ht="15.75" customHeight="1" x14ac:dyDescent="0.25">
      <c r="A125" s="3" t="s">
        <v>493</v>
      </c>
      <c r="B125" s="3" t="s">
        <v>494</v>
      </c>
      <c r="C125" s="2" t="str">
        <f>HYPERLINK("http://www.kelleyconstruction.com","http://www.kelleyconstruction.com")</f>
        <v>http://www.kelleyconstruction.com</v>
      </c>
      <c r="D125" s="3" t="s">
        <v>23</v>
      </c>
      <c r="E125" s="3" t="s">
        <v>17</v>
      </c>
      <c r="F125" s="3" t="s">
        <v>45</v>
      </c>
      <c r="G125" s="3" t="s">
        <v>20</v>
      </c>
      <c r="J125" s="3" t="s">
        <v>49</v>
      </c>
      <c r="K125" s="3" t="s">
        <v>19</v>
      </c>
    </row>
    <row r="126" spans="1:16" ht="15.75" customHeight="1" x14ac:dyDescent="0.25">
      <c r="A126" s="3" t="s">
        <v>380</v>
      </c>
      <c r="B126" s="3" t="s">
        <v>273</v>
      </c>
      <c r="C126" s="2" t="str">
        <f>HYPERLINK("https://www.kentpower.com/","https://www.kentpower.com/")</f>
        <v>https://www.kentpower.com/</v>
      </c>
      <c r="D126" s="3" t="s">
        <v>23</v>
      </c>
      <c r="E126" s="3" t="s">
        <v>17</v>
      </c>
      <c r="F126" s="3" t="s">
        <v>172</v>
      </c>
      <c r="G126" s="3" t="s">
        <v>67</v>
      </c>
      <c r="J126" s="3" t="s">
        <v>102</v>
      </c>
      <c r="K126" s="3" t="s">
        <v>19</v>
      </c>
    </row>
    <row r="127" spans="1:16" ht="15.75" customHeight="1" x14ac:dyDescent="0.25">
      <c r="A127" s="3" t="s">
        <v>550</v>
      </c>
      <c r="B127" s="3" t="s">
        <v>551</v>
      </c>
      <c r="C127" s="2" t="str">
        <f>HYPERLINK("https://www.kiewit.com","https://www.kiewit.com")</f>
        <v>https://www.kiewit.com</v>
      </c>
      <c r="D127" s="3" t="s">
        <v>233</v>
      </c>
      <c r="E127" s="3" t="s">
        <v>17</v>
      </c>
      <c r="F127" s="3" t="s">
        <v>45</v>
      </c>
      <c r="G127" s="3" t="s">
        <v>67</v>
      </c>
      <c r="H127" s="3" t="s">
        <v>552</v>
      </c>
      <c r="J127" s="3" t="s">
        <v>553</v>
      </c>
      <c r="K127" s="3" t="s">
        <v>19</v>
      </c>
    </row>
    <row r="128" spans="1:16" ht="15.75" customHeight="1" x14ac:dyDescent="0.25">
      <c r="A128" s="3" t="s">
        <v>638</v>
      </c>
      <c r="B128" s="3" t="s">
        <v>588</v>
      </c>
      <c r="C128" s="2" t="str">
        <f>HYPERLINK("http://www.kittleproperties.com","http://www.kittleproperties.com")</f>
        <v>http://www.kittleproperties.com</v>
      </c>
      <c r="D128" s="3" t="s">
        <v>16</v>
      </c>
      <c r="E128" s="3" t="s">
        <v>17</v>
      </c>
      <c r="F128" s="3" t="s">
        <v>65</v>
      </c>
      <c r="G128" s="3" t="s">
        <v>27</v>
      </c>
      <c r="J128" s="3" t="s">
        <v>54</v>
      </c>
      <c r="K128" s="3" t="s">
        <v>19</v>
      </c>
    </row>
    <row r="129" spans="1:11" ht="15.75" customHeight="1" x14ac:dyDescent="0.25">
      <c r="A129" s="3" t="s">
        <v>539</v>
      </c>
      <c r="B129" s="3" t="s">
        <v>540</v>
      </c>
      <c r="C129" s="2" t="str">
        <f>HYPERLINK("http://kokosing.biz","http://kokosing.biz")</f>
        <v>http://kokosing.biz</v>
      </c>
      <c r="D129" s="3" t="s">
        <v>23</v>
      </c>
      <c r="E129" s="3" t="s">
        <v>17</v>
      </c>
      <c r="F129" s="3" t="s">
        <v>65</v>
      </c>
      <c r="G129" s="3" t="s">
        <v>67</v>
      </c>
      <c r="K129" s="3" t="s">
        <v>19</v>
      </c>
    </row>
    <row r="130" spans="1:11" ht="15.75" customHeight="1" x14ac:dyDescent="0.25">
      <c r="A130" s="3" t="s">
        <v>277</v>
      </c>
      <c r="B130" s="3" t="s">
        <v>278</v>
      </c>
      <c r="C130" s="2" t="str">
        <f>HYPERLINK("https://www.landmarkproperties.com/","https://www.landmarkproperties.com/")</f>
        <v>https://www.landmarkproperties.com/</v>
      </c>
      <c r="D130" s="3" t="s">
        <v>23</v>
      </c>
      <c r="E130" s="3" t="s">
        <v>17</v>
      </c>
      <c r="F130" s="3" t="s">
        <v>37</v>
      </c>
      <c r="G130" s="3" t="s">
        <v>38</v>
      </c>
      <c r="J130" s="3" t="s">
        <v>54</v>
      </c>
      <c r="K130" s="3" t="s">
        <v>19</v>
      </c>
    </row>
    <row r="131" spans="1:11" ht="15.75" customHeight="1" x14ac:dyDescent="0.25">
      <c r="A131" s="3" t="s">
        <v>355</v>
      </c>
      <c r="B131" s="3" t="s">
        <v>356</v>
      </c>
      <c r="C131" s="2" t="str">
        <f>HYPERLINK("https://www.laytonconstruction.com/","https://www.laytonconstruction.com/")</f>
        <v>https://www.laytonconstruction.com/</v>
      </c>
      <c r="D131" s="3" t="s">
        <v>23</v>
      </c>
      <c r="E131" s="3" t="s">
        <v>17</v>
      </c>
      <c r="F131" s="3" t="s">
        <v>127</v>
      </c>
      <c r="G131" s="3" t="s">
        <v>67</v>
      </c>
      <c r="H131" s="3" t="s">
        <v>357</v>
      </c>
      <c r="K131" s="3" t="s">
        <v>19</v>
      </c>
    </row>
    <row r="132" spans="1:11" ht="15.75" customHeight="1" x14ac:dyDescent="0.25">
      <c r="A132" s="3" t="s">
        <v>648</v>
      </c>
      <c r="B132" s="3" t="s">
        <v>649</v>
      </c>
      <c r="C132" s="2" t="str">
        <f>HYPERLINK("https://www.leach-russellmech.com/","https://www.leach-russellmech.com/")</f>
        <v>https://www.leach-russellmech.com/</v>
      </c>
      <c r="D132" s="3" t="s">
        <v>16</v>
      </c>
      <c r="E132" s="3" t="s">
        <v>17</v>
      </c>
      <c r="F132" s="3" t="s">
        <v>65</v>
      </c>
      <c r="G132" s="3" t="s">
        <v>38</v>
      </c>
      <c r="K132" s="3" t="s">
        <v>19</v>
      </c>
    </row>
    <row r="133" spans="1:11" ht="15.75" customHeight="1" x14ac:dyDescent="0.25">
      <c r="A133" s="3" t="s">
        <v>395</v>
      </c>
      <c r="C133" s="2" t="str">
        <f>HYPERLINK("https://www.lenexsteel.com","https://www.lenexsteel.com")</f>
        <v>https://www.lenexsteel.com</v>
      </c>
      <c r="D133" s="3" t="s">
        <v>30</v>
      </c>
      <c r="E133" s="3" t="s">
        <v>17</v>
      </c>
      <c r="F133" s="3" t="s">
        <v>94</v>
      </c>
      <c r="G133" s="3" t="s">
        <v>38</v>
      </c>
      <c r="I133" s="3" t="s">
        <v>396</v>
      </c>
      <c r="J133" s="3" t="s">
        <v>397</v>
      </c>
      <c r="K133" s="3" t="s">
        <v>19</v>
      </c>
    </row>
    <row r="134" spans="1:11" ht="15.75" customHeight="1" x14ac:dyDescent="0.25">
      <c r="A134" s="3" t="s">
        <v>702</v>
      </c>
      <c r="B134" s="3" t="s">
        <v>703</v>
      </c>
      <c r="C134" s="2" t="str">
        <f>HYPERLINK("https://lennar.com","https://lennar.com")</f>
        <v>https://lennar.com</v>
      </c>
      <c r="D134" s="3" t="s">
        <v>402</v>
      </c>
      <c r="E134" s="3" t="s">
        <v>17</v>
      </c>
      <c r="F134" s="3" t="s">
        <v>415</v>
      </c>
      <c r="G134" s="3" t="s">
        <v>59</v>
      </c>
      <c r="J134" s="3" t="s">
        <v>527</v>
      </c>
      <c r="K134" s="3" t="s">
        <v>19</v>
      </c>
    </row>
    <row r="135" spans="1:11" ht="15.75" customHeight="1" x14ac:dyDescent="0.25">
      <c r="A135" s="3" t="s">
        <v>666</v>
      </c>
      <c r="B135" s="3" t="s">
        <v>141</v>
      </c>
      <c r="C135" s="2" t="str">
        <f>HYPERLINK("https://leopardo.com/","https://leopardo.com/")</f>
        <v>https://leopardo.com/</v>
      </c>
      <c r="D135" s="3" t="s">
        <v>36</v>
      </c>
      <c r="E135" s="3" t="s">
        <v>17</v>
      </c>
      <c r="F135" s="3" t="s">
        <v>24</v>
      </c>
      <c r="G135" s="3" t="s">
        <v>38</v>
      </c>
      <c r="J135" s="3" t="s">
        <v>54</v>
      </c>
      <c r="K135" s="3" t="s">
        <v>19</v>
      </c>
    </row>
    <row r="136" spans="1:11" ht="15.75" customHeight="1" x14ac:dyDescent="0.25">
      <c r="A136" s="3" t="s">
        <v>675</v>
      </c>
      <c r="B136" s="3" t="s">
        <v>676</v>
      </c>
      <c r="C136" s="2" t="str">
        <f>HYPERLINK("https://www.level10gc.com/","https://www.level10gc.com/")</f>
        <v>https://www.level10gc.com/</v>
      </c>
      <c r="D136" s="3" t="s">
        <v>23</v>
      </c>
      <c r="E136" s="3" t="s">
        <v>17</v>
      </c>
      <c r="F136" s="3" t="s">
        <v>45</v>
      </c>
      <c r="G136" s="3" t="s">
        <v>27</v>
      </c>
      <c r="H136" s="3" t="s">
        <v>677</v>
      </c>
      <c r="K136" s="3" t="s">
        <v>19</v>
      </c>
    </row>
    <row r="137" spans="1:11" ht="15.75" customHeight="1" x14ac:dyDescent="0.25">
      <c r="A137" s="3" t="s">
        <v>291</v>
      </c>
      <c r="B137" s="3" t="s">
        <v>292</v>
      </c>
      <c r="C137" s="2" t="str">
        <f>HYPERLINK("http://lg-group.com","http://lg-group.com")</f>
        <v>http://lg-group.com</v>
      </c>
      <c r="D137" s="3" t="s">
        <v>52</v>
      </c>
      <c r="E137" s="3" t="s">
        <v>17</v>
      </c>
      <c r="F137" s="3" t="s">
        <v>150</v>
      </c>
      <c r="G137" s="3" t="s">
        <v>38</v>
      </c>
      <c r="H137" s="3" t="s">
        <v>293</v>
      </c>
      <c r="J137" s="3" t="s">
        <v>49</v>
      </c>
      <c r="K137" s="3" t="s">
        <v>19</v>
      </c>
    </row>
    <row r="138" spans="1:11" ht="15.75" customHeight="1" x14ac:dyDescent="0.25">
      <c r="A138" s="3" t="s">
        <v>111</v>
      </c>
      <c r="B138" s="3" t="s">
        <v>112</v>
      </c>
      <c r="C138" s="2" t="str">
        <f>HYPERLINK("https://lithko.com/","https://lithko.com/")</f>
        <v>https://lithko.com/</v>
      </c>
      <c r="D138" s="3" t="s">
        <v>23</v>
      </c>
      <c r="E138" s="3" t="s">
        <v>17</v>
      </c>
      <c r="F138" s="3" t="s">
        <v>45</v>
      </c>
      <c r="G138" s="3" t="s">
        <v>33</v>
      </c>
      <c r="H138" s="3" t="s">
        <v>113</v>
      </c>
      <c r="J138" s="3" t="s">
        <v>114</v>
      </c>
      <c r="K138" s="3" t="s">
        <v>19</v>
      </c>
    </row>
    <row r="139" spans="1:11" ht="15.75" customHeight="1" x14ac:dyDescent="0.25">
      <c r="A139" s="3" t="s">
        <v>678</v>
      </c>
      <c r="B139" s="3" t="s">
        <v>679</v>
      </c>
      <c r="C139" s="2" t="str">
        <f>HYPERLINK("http://www.loupaving.com","http://www.loupaving.com")</f>
        <v>http://www.loupaving.com</v>
      </c>
      <c r="D139" s="3" t="s">
        <v>176</v>
      </c>
      <c r="E139" s="3" t="s">
        <v>17</v>
      </c>
      <c r="F139" s="3" t="s">
        <v>71</v>
      </c>
      <c r="G139" s="3" t="s">
        <v>67</v>
      </c>
      <c r="H139" s="3" t="s">
        <v>680</v>
      </c>
      <c r="K139" s="3" t="s">
        <v>19</v>
      </c>
    </row>
    <row r="140" spans="1:11" ht="15.75" customHeight="1" x14ac:dyDescent="0.25">
      <c r="A140" s="3" t="s">
        <v>433</v>
      </c>
      <c r="B140" s="3" t="s">
        <v>434</v>
      </c>
      <c r="C140" s="2" t="str">
        <f>HYPERLINK("https://www.mjelectric.com/","https://www.mjelectric.com/")</f>
        <v>https://www.mjelectric.com/</v>
      </c>
      <c r="D140" s="3" t="s">
        <v>99</v>
      </c>
      <c r="E140" s="3" t="s">
        <v>17</v>
      </c>
      <c r="F140" s="3" t="s">
        <v>24</v>
      </c>
      <c r="G140" s="3" t="s">
        <v>38</v>
      </c>
      <c r="J140" s="3" t="s">
        <v>26</v>
      </c>
      <c r="K140" s="3" t="s">
        <v>19</v>
      </c>
    </row>
    <row r="141" spans="1:11" ht="15.75" customHeight="1" x14ac:dyDescent="0.25">
      <c r="A141" s="3" t="s">
        <v>109</v>
      </c>
      <c r="B141" s="3" t="s">
        <v>110</v>
      </c>
      <c r="C141" s="2" t="str">
        <f>HYPERLINK("http://www.mihomes.com","http://www.mihomes.com")</f>
        <v>http://www.mihomes.com</v>
      </c>
      <c r="D141" s="3" t="s">
        <v>93</v>
      </c>
      <c r="E141" s="3" t="s">
        <v>17</v>
      </c>
      <c r="F141" s="3" t="s">
        <v>94</v>
      </c>
      <c r="G141" s="3" t="s">
        <v>20</v>
      </c>
      <c r="J141" s="3" t="s">
        <v>26</v>
      </c>
      <c r="K141" s="3" t="s">
        <v>19</v>
      </c>
    </row>
    <row r="142" spans="1:11" ht="15.75" customHeight="1" x14ac:dyDescent="0.25">
      <c r="A142" s="3" t="s">
        <v>467</v>
      </c>
      <c r="B142" s="3" t="s">
        <v>468</v>
      </c>
      <c r="C142" s="2" t="str">
        <f>HYPERLINK("http://www.macconstruction.com","http://www.macconstruction.com")</f>
        <v>http://www.macconstruction.com</v>
      </c>
      <c r="D142" s="3" t="s">
        <v>23</v>
      </c>
      <c r="E142" s="3" t="s">
        <v>17</v>
      </c>
      <c r="F142" s="3" t="s">
        <v>94</v>
      </c>
      <c r="G142" s="3" t="s">
        <v>33</v>
      </c>
      <c r="K142" s="3" t="s">
        <v>19</v>
      </c>
    </row>
    <row r="143" spans="1:11" ht="15.75" customHeight="1" x14ac:dyDescent="0.25">
      <c r="A143" s="3" t="s">
        <v>299</v>
      </c>
      <c r="B143" s="3" t="s">
        <v>197</v>
      </c>
      <c r="C143" s="2" t="str">
        <f>HYPERLINK("http://www.mpconstr.com","http://www.mpconstr.com")</f>
        <v>http://www.mpconstr.com</v>
      </c>
      <c r="D143" s="3" t="s">
        <v>300</v>
      </c>
      <c r="E143" s="3" t="s">
        <v>17</v>
      </c>
      <c r="F143" s="3" t="s">
        <v>31</v>
      </c>
      <c r="G143" s="3" t="s">
        <v>38</v>
      </c>
      <c r="H143" s="3" t="s">
        <v>301</v>
      </c>
      <c r="J143" s="3" t="s">
        <v>66</v>
      </c>
      <c r="K143" s="3" t="s">
        <v>19</v>
      </c>
    </row>
    <row r="144" spans="1:11" ht="15.75" customHeight="1" x14ac:dyDescent="0.25">
      <c r="A144" s="3" t="s">
        <v>389</v>
      </c>
      <c r="B144" s="3" t="s">
        <v>98</v>
      </c>
      <c r="C144" s="2" t="str">
        <f>HYPERLINK("https://manhattanconstructiongroup.com/","https://manhattanconstructiongroup.com/")</f>
        <v>https://manhattanconstructiongroup.com/</v>
      </c>
      <c r="D144" s="3" t="s">
        <v>284</v>
      </c>
      <c r="E144" s="3" t="s">
        <v>17</v>
      </c>
      <c r="F144" s="3" t="s">
        <v>31</v>
      </c>
      <c r="G144" s="3" t="s">
        <v>27</v>
      </c>
      <c r="J144" s="3" t="s">
        <v>26</v>
      </c>
      <c r="K144" s="3" t="s">
        <v>19</v>
      </c>
    </row>
    <row r="145" spans="1:13" ht="15.75" customHeight="1" x14ac:dyDescent="0.25">
      <c r="A145" s="3" t="s">
        <v>220</v>
      </c>
      <c r="B145" s="3" t="s">
        <v>221</v>
      </c>
      <c r="C145" s="2" t="str">
        <f>HYPERLINK("https://www.manningcontracting.com","https://www.manningcontracting.com")</f>
        <v>https://www.manningcontracting.com</v>
      </c>
      <c r="D145" s="3" t="s">
        <v>23</v>
      </c>
      <c r="E145" s="3" t="s">
        <v>17</v>
      </c>
      <c r="F145" s="3" t="s">
        <v>127</v>
      </c>
      <c r="G145" s="3" t="s">
        <v>33</v>
      </c>
      <c r="H145" s="3" t="s">
        <v>222</v>
      </c>
      <c r="K145" s="3" t="s">
        <v>19</v>
      </c>
    </row>
    <row r="146" spans="1:13" ht="15.75" customHeight="1" x14ac:dyDescent="0.25">
      <c r="A146" s="3" t="s">
        <v>182</v>
      </c>
      <c r="B146" s="3" t="s">
        <v>153</v>
      </c>
      <c r="C146" s="2" t="str">
        <f>HYPERLINK("http://www.maxwellbuilds.com/","http://www.maxwellbuilds.com/")</f>
        <v>http://www.maxwellbuilds.com/</v>
      </c>
      <c r="D146" s="3" t="s">
        <v>23</v>
      </c>
      <c r="E146" s="3" t="s">
        <v>17</v>
      </c>
      <c r="F146" s="3" t="s">
        <v>94</v>
      </c>
      <c r="G146" s="3" t="s">
        <v>33</v>
      </c>
      <c r="J146" s="3" t="s">
        <v>49</v>
      </c>
      <c r="K146" s="3" t="s">
        <v>19</v>
      </c>
    </row>
    <row r="147" spans="1:13" ht="15.75" customHeight="1" x14ac:dyDescent="0.25">
      <c r="A147" s="3" t="s">
        <v>142</v>
      </c>
      <c r="B147" s="3" t="s">
        <v>141</v>
      </c>
      <c r="C147" s="2" t="str">
        <f>HYPERLINK("http://www.mccarthy.com","http://www.mccarthy.com")</f>
        <v>http://www.mccarthy.com</v>
      </c>
      <c r="D147" s="3" t="s">
        <v>99</v>
      </c>
      <c r="E147" s="3" t="s">
        <v>17</v>
      </c>
      <c r="F147" s="3" t="s">
        <v>127</v>
      </c>
      <c r="G147" s="3" t="s">
        <v>38</v>
      </c>
      <c r="J147" s="3" t="s">
        <v>114</v>
      </c>
      <c r="K147" s="3" t="s">
        <v>19</v>
      </c>
    </row>
    <row r="148" spans="1:13" ht="15.75" customHeight="1" x14ac:dyDescent="0.25">
      <c r="A148" t="s">
        <v>34</v>
      </c>
      <c r="B148" t="s">
        <v>35</v>
      </c>
      <c r="C148" s="2" t="str">
        <f>HYPERLINK("http://mcgough.com","http://mcgough.com")</f>
        <v>http://mcgough.com</v>
      </c>
      <c r="D148" t="s">
        <v>36</v>
      </c>
      <c r="E148" t="s">
        <v>17</v>
      </c>
      <c r="F148" t="s">
        <v>37</v>
      </c>
      <c r="G148" t="s">
        <v>38</v>
      </c>
      <c r="K148" t="s">
        <v>19</v>
      </c>
    </row>
    <row r="149" spans="1:13" ht="15.75" customHeight="1" x14ac:dyDescent="0.25">
      <c r="A149" s="3" t="s">
        <v>327</v>
      </c>
      <c r="B149" s="3" t="s">
        <v>328</v>
      </c>
      <c r="C149" s="2" t="str">
        <f>HYPERLINK("http://www.meade100.com","http://www.meade100.com")</f>
        <v>http://www.meade100.com</v>
      </c>
      <c r="D149" s="3" t="s">
        <v>30</v>
      </c>
      <c r="E149" s="3" t="s">
        <v>17</v>
      </c>
      <c r="F149" s="3" t="s">
        <v>65</v>
      </c>
      <c r="G149" s="3" t="s">
        <v>27</v>
      </c>
      <c r="H149" s="3" t="s">
        <v>329</v>
      </c>
      <c r="J149" s="3" t="s">
        <v>26</v>
      </c>
      <c r="K149" s="3" t="s">
        <v>19</v>
      </c>
    </row>
    <row r="150" spans="1:13" ht="15.75" customHeight="1" x14ac:dyDescent="0.25">
      <c r="A150" s="3" t="s">
        <v>406</v>
      </c>
      <c r="B150" s="3" t="s">
        <v>180</v>
      </c>
      <c r="C150" s="2" t="str">
        <f>HYPERLINK("http://www.meridiandb.com","http://www.meridiandb.com")</f>
        <v>http://www.meridiandb.com</v>
      </c>
      <c r="D150" s="3" t="s">
        <v>23</v>
      </c>
      <c r="E150" s="3" t="s">
        <v>17</v>
      </c>
      <c r="F150" s="3" t="s">
        <v>24</v>
      </c>
      <c r="G150" s="3" t="s">
        <v>33</v>
      </c>
      <c r="J150" s="3" t="s">
        <v>66</v>
      </c>
      <c r="K150" s="3" t="s">
        <v>19</v>
      </c>
    </row>
    <row r="151" spans="1:13" ht="15.75" customHeight="1" x14ac:dyDescent="0.25">
      <c r="A151" t="s">
        <v>60</v>
      </c>
      <c r="B151" t="s">
        <v>61</v>
      </c>
      <c r="C151" s="2" t="str">
        <f>HYPERLINK("http://messer.com","http://messer.com")</f>
        <v>http://messer.com</v>
      </c>
      <c r="D151" t="s">
        <v>23</v>
      </c>
      <c r="E151" t="s">
        <v>17</v>
      </c>
      <c r="F151" t="s">
        <v>45</v>
      </c>
      <c r="G151" t="s">
        <v>33</v>
      </c>
      <c r="J151" t="s">
        <v>26</v>
      </c>
      <c r="K151" t="s">
        <v>19</v>
      </c>
    </row>
    <row r="152" spans="1:13" ht="15.75" customHeight="1" x14ac:dyDescent="0.25">
      <c r="A152" s="3" t="s">
        <v>174</v>
      </c>
      <c r="B152" s="3" t="s">
        <v>175</v>
      </c>
      <c r="C152" s="2" t="str">
        <f>HYPERLINK("https://meyerci.com/","https://meyerci.com/")</f>
        <v>https://meyerci.com/</v>
      </c>
      <c r="D152" s="3" t="s">
        <v>176</v>
      </c>
      <c r="E152" s="3" t="s">
        <v>17</v>
      </c>
      <c r="F152" s="3" t="s">
        <v>65</v>
      </c>
      <c r="G152" s="3" t="s">
        <v>38</v>
      </c>
      <c r="K152" s="3" t="s">
        <v>19</v>
      </c>
    </row>
    <row r="153" spans="1:13" ht="15.75" customHeight="1" x14ac:dyDescent="0.25">
      <c r="A153" s="3" t="s">
        <v>218</v>
      </c>
      <c r="B153" s="3" t="s">
        <v>219</v>
      </c>
      <c r="C153" s="2" t="str">
        <f>HYPERLINK("https://meyer-najem.com","https://meyer-najem.com")</f>
        <v>https://meyer-najem.com</v>
      </c>
      <c r="D153" s="3" t="s">
        <v>64</v>
      </c>
      <c r="E153" s="3" t="s">
        <v>17</v>
      </c>
      <c r="F153" s="3" t="s">
        <v>31</v>
      </c>
      <c r="G153" s="3" t="s">
        <v>38</v>
      </c>
      <c r="J153" s="3" t="s">
        <v>49</v>
      </c>
      <c r="K153" s="3" t="s">
        <v>19</v>
      </c>
    </row>
    <row r="154" spans="1:13" ht="15.75" customHeight="1" x14ac:dyDescent="0.25">
      <c r="A154" s="3" t="s">
        <v>209</v>
      </c>
      <c r="B154" s="3" t="s">
        <v>98</v>
      </c>
      <c r="C154" s="2" t="str">
        <f>HYPERLINK("http://www.kinderandsons.com","http://www.kinderandsons.com")</f>
        <v>http://www.kinderandsons.com</v>
      </c>
      <c r="D154" s="3" t="s">
        <v>210</v>
      </c>
      <c r="E154" s="3" t="s">
        <v>17</v>
      </c>
      <c r="F154" s="3" t="s">
        <v>65</v>
      </c>
      <c r="G154" s="3" t="s">
        <v>27</v>
      </c>
      <c r="K154" s="3" t="s">
        <v>19</v>
      </c>
    </row>
    <row r="155" spans="1:13" ht="15.75" customHeight="1" x14ac:dyDescent="0.25">
      <c r="A155" s="3" t="s">
        <v>316</v>
      </c>
      <c r="B155" s="3" t="s">
        <v>61</v>
      </c>
      <c r="C155" s="2" t="str">
        <f>HYPERLINK("http://www.michuda.com","http://www.michuda.com")</f>
        <v>http://www.michuda.com</v>
      </c>
      <c r="D155" s="3" t="s">
        <v>64</v>
      </c>
      <c r="E155" s="3" t="s">
        <v>17</v>
      </c>
      <c r="F155" s="3" t="s">
        <v>65</v>
      </c>
      <c r="G155" s="3" t="s">
        <v>38</v>
      </c>
      <c r="J155" s="3" t="s">
        <v>317</v>
      </c>
      <c r="K155" s="3" t="s">
        <v>19</v>
      </c>
      <c r="L155" s="3" t="s">
        <v>318</v>
      </c>
      <c r="M155" s="3" t="s">
        <v>319</v>
      </c>
    </row>
    <row r="156" spans="1:13" ht="15.75" customHeight="1" x14ac:dyDescent="0.25">
      <c r="A156" s="3" t="s">
        <v>571</v>
      </c>
      <c r="B156" s="3" t="s">
        <v>175</v>
      </c>
      <c r="C156" s="2" t="str">
        <f>HYPERLINK("http://milestonelp.com","http://milestonelp.com")</f>
        <v>http://milestonelp.com</v>
      </c>
      <c r="D156" s="3" t="s">
        <v>426</v>
      </c>
      <c r="E156" s="3" t="s">
        <v>17</v>
      </c>
      <c r="F156" s="3" t="s">
        <v>65</v>
      </c>
      <c r="G156" s="3" t="s">
        <v>38</v>
      </c>
      <c r="J156" s="3" t="s">
        <v>26</v>
      </c>
      <c r="K156" s="3" t="s">
        <v>19</v>
      </c>
    </row>
    <row r="157" spans="1:13" ht="15.75" customHeight="1" x14ac:dyDescent="0.25">
      <c r="A157" s="3" t="s">
        <v>262</v>
      </c>
      <c r="B157" s="3" t="s">
        <v>263</v>
      </c>
      <c r="C157" s="2" t="str">
        <f>HYPERLINK("https://milhaus.com/","https://milhaus.com/")</f>
        <v>https://milhaus.com/</v>
      </c>
      <c r="D157" s="3" t="s">
        <v>264</v>
      </c>
      <c r="E157" s="3" t="s">
        <v>53</v>
      </c>
      <c r="F157" s="3" t="s">
        <v>265</v>
      </c>
      <c r="G157" s="3" t="s">
        <v>38</v>
      </c>
      <c r="H157" s="3" t="s">
        <v>266</v>
      </c>
      <c r="K157" s="3" t="s">
        <v>19</v>
      </c>
    </row>
    <row r="158" spans="1:13" ht="15.75" customHeight="1" x14ac:dyDescent="0.25">
      <c r="A158" s="3" t="s">
        <v>256</v>
      </c>
      <c r="B158" s="3" t="s">
        <v>257</v>
      </c>
      <c r="C158" s="2" t="str">
        <f>HYPERLINK("http://www.miron-construction.com","http://www.miron-construction.com")</f>
        <v>http://www.miron-construction.com</v>
      </c>
      <c r="D158" s="3" t="s">
        <v>23</v>
      </c>
      <c r="E158" s="3" t="s">
        <v>17</v>
      </c>
      <c r="F158" s="3" t="s">
        <v>258</v>
      </c>
      <c r="G158" s="3" t="s">
        <v>20</v>
      </c>
      <c r="H158" s="3" t="s">
        <v>259</v>
      </c>
      <c r="J158" s="3" t="s">
        <v>26</v>
      </c>
      <c r="K158" s="3" t="s">
        <v>19</v>
      </c>
    </row>
    <row r="159" spans="1:13" ht="15.75" customHeight="1" x14ac:dyDescent="0.25">
      <c r="A159" s="3" t="s">
        <v>704</v>
      </c>
      <c r="B159" s="3" t="s">
        <v>98</v>
      </c>
      <c r="C159" s="2" t="str">
        <f>HYPERLINK("http://www.morganharbour.com","http://www.morganharbour.com")</f>
        <v>http://www.morganharbour.com</v>
      </c>
      <c r="D159" s="3" t="s">
        <v>23</v>
      </c>
      <c r="E159" s="3" t="s">
        <v>17</v>
      </c>
      <c r="F159" s="3" t="s">
        <v>94</v>
      </c>
      <c r="G159" s="3" t="s">
        <v>67</v>
      </c>
      <c r="K159" s="3" t="s">
        <v>19</v>
      </c>
    </row>
    <row r="160" spans="1:13" ht="15.75" customHeight="1" x14ac:dyDescent="0.25">
      <c r="A160" s="3" t="s">
        <v>538</v>
      </c>
      <c r="B160" s="3" t="s">
        <v>141</v>
      </c>
      <c r="C160" s="2" t="str">
        <f>HYPERLINK("https:// https://www.mortenson.com/careers/college","https:// https://www.mortenson.com/careers/college")</f>
        <v>https:// https://www.mortenson.com/careers/college</v>
      </c>
      <c r="D160" s="3" t="s">
        <v>99</v>
      </c>
      <c r="E160" s="3" t="s">
        <v>17</v>
      </c>
      <c r="F160" s="3" t="s">
        <v>24</v>
      </c>
      <c r="G160" s="3" t="s">
        <v>38</v>
      </c>
      <c r="J160" s="3" t="s">
        <v>114</v>
      </c>
      <c r="K160" s="3" t="s">
        <v>19</v>
      </c>
    </row>
    <row r="161" spans="1:16" ht="15.75" customHeight="1" x14ac:dyDescent="0.25">
      <c r="A161" s="3" t="s">
        <v>148</v>
      </c>
      <c r="B161" s="3" t="s">
        <v>149</v>
      </c>
      <c r="C161" s="2" t="str">
        <f>HYPERLINK("https://www.newhudsonfacades.com/","https://www.newhudsonfacades.com/")</f>
        <v>https://www.newhudsonfacades.com/</v>
      </c>
      <c r="D161" s="3" t="s">
        <v>99</v>
      </c>
      <c r="E161" s="3" t="s">
        <v>17</v>
      </c>
      <c r="F161" s="3" t="s">
        <v>150</v>
      </c>
      <c r="G161" s="3" t="s">
        <v>67</v>
      </c>
      <c r="H161" s="3" t="s">
        <v>151</v>
      </c>
      <c r="K161" s="3" t="s">
        <v>19</v>
      </c>
    </row>
    <row r="162" spans="1:16" ht="15.75" customHeight="1" x14ac:dyDescent="0.25">
      <c r="A162" s="3" t="s">
        <v>407</v>
      </c>
      <c r="B162" s="3" t="s">
        <v>141</v>
      </c>
      <c r="C162" s="2" t="str">
        <f>HYPERLINK("http://newsouthconstruction.com","http://newsouthconstruction.com")</f>
        <v>http://newsouthconstruction.com</v>
      </c>
      <c r="D162" s="3" t="s">
        <v>16</v>
      </c>
      <c r="E162" s="3" t="s">
        <v>17</v>
      </c>
      <c r="F162" s="3" t="s">
        <v>65</v>
      </c>
      <c r="G162" s="3" t="s">
        <v>38</v>
      </c>
      <c r="K162" s="3" t="s">
        <v>19</v>
      </c>
    </row>
    <row r="163" spans="1:16" ht="15.75" customHeight="1" x14ac:dyDescent="0.25">
      <c r="A163" s="3" t="s">
        <v>607</v>
      </c>
      <c r="B163" s="3" t="s">
        <v>40</v>
      </c>
      <c r="C163" s="2" t="str">
        <f>HYPERLINK("http://www.norconinc.com","http://www.norconinc.com")</f>
        <v>http://www.norconinc.com</v>
      </c>
      <c r="D163" s="3" t="s">
        <v>57</v>
      </c>
      <c r="E163" s="3" t="s">
        <v>17</v>
      </c>
      <c r="F163" s="3" t="s">
        <v>121</v>
      </c>
      <c r="G163" s="3" t="s">
        <v>38</v>
      </c>
      <c r="I163" s="3" t="s">
        <v>608</v>
      </c>
      <c r="J163" s="3" t="s">
        <v>376</v>
      </c>
      <c r="K163" s="3" t="s">
        <v>19</v>
      </c>
      <c r="L163" s="3" t="s">
        <v>609</v>
      </c>
      <c r="M163" s="3" t="s">
        <v>610</v>
      </c>
      <c r="N163" s="3" t="s">
        <v>226</v>
      </c>
      <c r="O163" s="3" t="s">
        <v>290</v>
      </c>
      <c r="P163" s="3" t="s">
        <v>611</v>
      </c>
    </row>
    <row r="164" spans="1:16" ht="15.75" customHeight="1" x14ac:dyDescent="0.25">
      <c r="A164" s="3" t="s">
        <v>574</v>
      </c>
      <c r="B164" s="3" t="s">
        <v>213</v>
      </c>
      <c r="C164" s="2" t="str">
        <f>HYPERLINK("https://www.novakconstruction.com/","https://www.novakconstruction.com/")</f>
        <v>https://www.novakconstruction.com/</v>
      </c>
      <c r="D164" s="3" t="s">
        <v>57</v>
      </c>
      <c r="E164" s="3" t="s">
        <v>17</v>
      </c>
      <c r="F164" s="3" t="s">
        <v>71</v>
      </c>
      <c r="G164" s="3" t="s">
        <v>38</v>
      </c>
      <c r="K164" s="3" t="s">
        <v>19</v>
      </c>
    </row>
    <row r="165" spans="1:16" ht="15.75" customHeight="1" x14ac:dyDescent="0.25">
      <c r="A165" s="3" t="s">
        <v>306</v>
      </c>
      <c r="B165" s="3" t="s">
        <v>307</v>
      </c>
      <c r="C165" s="2" t="str">
        <f>HYPERLINK("http://noxgroup.us","http://noxgroup.us")</f>
        <v>http://noxgroup.us</v>
      </c>
      <c r="D165" s="3" t="s">
        <v>16</v>
      </c>
      <c r="E165" s="3" t="s">
        <v>17</v>
      </c>
      <c r="F165" s="3" t="s">
        <v>24</v>
      </c>
      <c r="G165" s="3" t="s">
        <v>38</v>
      </c>
      <c r="H165" s="3" t="s">
        <v>308</v>
      </c>
      <c r="J165" s="3" t="s">
        <v>26</v>
      </c>
      <c r="K165" s="3" t="s">
        <v>19</v>
      </c>
    </row>
    <row r="166" spans="1:16" ht="15.75" customHeight="1" x14ac:dyDescent="0.25">
      <c r="A166" s="3" t="s">
        <v>628</v>
      </c>
      <c r="B166" s="3" t="s">
        <v>629</v>
      </c>
      <c r="C166" s="2" t="str">
        <f>HYPERLINK("http://www.nvrcareers.com/","http://www.nvrcareers.com/")</f>
        <v>http://www.nvrcareers.com/</v>
      </c>
      <c r="D166" s="3" t="s">
        <v>70</v>
      </c>
      <c r="E166" s="3" t="s">
        <v>17</v>
      </c>
      <c r="F166" s="3" t="s">
        <v>41</v>
      </c>
      <c r="G166" s="3" t="s">
        <v>38</v>
      </c>
      <c r="J166" s="3" t="s">
        <v>630</v>
      </c>
      <c r="K166" s="3" t="s">
        <v>19</v>
      </c>
      <c r="P166" s="3" t="s">
        <v>631</v>
      </c>
    </row>
    <row r="167" spans="1:16" ht="15.75" customHeight="1" x14ac:dyDescent="0.25">
      <c r="A167" s="3" t="s">
        <v>528</v>
      </c>
      <c r="B167" s="3" t="s">
        <v>141</v>
      </c>
      <c r="C167" s="2" t="str">
        <f>HYPERLINK("https://www.ohla-usa.com/","https://www.ohla-usa.com/")</f>
        <v>https://www.ohla-usa.com/</v>
      </c>
      <c r="D167" s="3" t="s">
        <v>23</v>
      </c>
      <c r="E167" s="3" t="s">
        <v>53</v>
      </c>
      <c r="F167" s="3" t="s">
        <v>265</v>
      </c>
      <c r="G167" s="3" t="s">
        <v>67</v>
      </c>
      <c r="K167" s="3" t="s">
        <v>19</v>
      </c>
    </row>
    <row r="168" spans="1:16" ht="15.75" customHeight="1" x14ac:dyDescent="0.25">
      <c r="A168" s="3" t="s">
        <v>133</v>
      </c>
      <c r="B168" s="3" t="s">
        <v>134</v>
      </c>
      <c r="C168" s="2" t="str">
        <f>HYPERLINK("http://www.oldtowndesigngroup.com","http://www.oldtowndesigngroup.com")</f>
        <v>http://www.oldtowndesigngroup.com</v>
      </c>
      <c r="D168" s="3" t="s">
        <v>135</v>
      </c>
      <c r="E168" s="3" t="s">
        <v>17</v>
      </c>
      <c r="F168" s="3" t="s">
        <v>136</v>
      </c>
      <c r="G168" s="3" t="s">
        <v>38</v>
      </c>
      <c r="K168" s="3" t="s">
        <v>19</v>
      </c>
    </row>
    <row r="169" spans="1:16" ht="15.75" customHeight="1" x14ac:dyDescent="0.25">
      <c r="A169" s="3" t="s">
        <v>541</v>
      </c>
      <c r="B169" s="3" t="s">
        <v>542</v>
      </c>
      <c r="C169" s="2" t="str">
        <f>HYPERLINK("https://www.olthofhomes.com/","https://www.olthofhomes.com/")</f>
        <v>https://www.olthofhomes.com/</v>
      </c>
      <c r="D169" s="3" t="s">
        <v>117</v>
      </c>
      <c r="E169" s="3" t="s">
        <v>17</v>
      </c>
      <c r="F169" s="3" t="s">
        <v>45</v>
      </c>
      <c r="G169" s="3" t="s">
        <v>38</v>
      </c>
      <c r="H169" s="3" t="s">
        <v>543</v>
      </c>
      <c r="I169" s="3" t="s">
        <v>544</v>
      </c>
      <c r="J169" s="3" t="s">
        <v>535</v>
      </c>
      <c r="K169" s="3" t="s">
        <v>19</v>
      </c>
      <c r="L169" s="3" t="s">
        <v>545</v>
      </c>
    </row>
    <row r="170" spans="1:16" ht="15.75" customHeight="1" x14ac:dyDescent="0.25">
      <c r="A170" s="3" t="s">
        <v>441</v>
      </c>
      <c r="B170" s="3" t="s">
        <v>442</v>
      </c>
      <c r="C170" s="2" t="str">
        <f>HYPERLINK("http://onyxandeast.com","http://onyxandeast.com")</f>
        <v>http://onyxandeast.com</v>
      </c>
      <c r="D170" s="3" t="s">
        <v>120</v>
      </c>
      <c r="E170" s="3" t="s">
        <v>17</v>
      </c>
      <c r="F170" s="3" t="s">
        <v>94</v>
      </c>
      <c r="G170" s="3" t="s">
        <v>38</v>
      </c>
      <c r="H170" s="3" t="s">
        <v>443</v>
      </c>
      <c r="K170" s="3" t="s">
        <v>19</v>
      </c>
    </row>
    <row r="171" spans="1:16" ht="15.75" customHeight="1" x14ac:dyDescent="0.25">
      <c r="A171" s="3" t="s">
        <v>598</v>
      </c>
      <c r="C171" s="2" t="str">
        <f>HYPERLINK("http://www.opus-group.com","http://www.opus-group.com")</f>
        <v>http://www.opus-group.com</v>
      </c>
      <c r="D171" s="3" t="s">
        <v>64</v>
      </c>
      <c r="E171" s="3" t="s">
        <v>17</v>
      </c>
      <c r="F171" s="3" t="s">
        <v>24</v>
      </c>
      <c r="G171" s="3" t="s">
        <v>90</v>
      </c>
      <c r="I171" s="3" t="s">
        <v>599</v>
      </c>
      <c r="J171" s="3" t="s">
        <v>49</v>
      </c>
      <c r="K171" s="3" t="s">
        <v>19</v>
      </c>
    </row>
    <row r="172" spans="1:16" ht="15.75" customHeight="1" x14ac:dyDescent="0.25">
      <c r="A172" s="3" t="s">
        <v>424</v>
      </c>
      <c r="B172" s="3" t="s">
        <v>425</v>
      </c>
      <c r="C172" s="2" t="str">
        <f>HYPERLINK("http://www.orourkewrecking.com","http://www.orourkewrecking.com")</f>
        <v>http://www.orourkewrecking.com</v>
      </c>
      <c r="D172" s="3" t="s">
        <v>426</v>
      </c>
      <c r="E172" s="3" t="s">
        <v>17</v>
      </c>
      <c r="F172" s="3" t="s">
        <v>31</v>
      </c>
      <c r="G172" s="3" t="s">
        <v>67</v>
      </c>
      <c r="H172" s="3" t="s">
        <v>427</v>
      </c>
      <c r="I172" s="3" t="s">
        <v>428</v>
      </c>
      <c r="J172" s="3" t="s">
        <v>429</v>
      </c>
      <c r="K172" s="3" t="s">
        <v>19</v>
      </c>
      <c r="L172" s="3" t="s">
        <v>430</v>
      </c>
      <c r="M172" s="3" t="s">
        <v>431</v>
      </c>
      <c r="N172" s="3" t="s">
        <v>226</v>
      </c>
      <c r="O172" s="3" t="s">
        <v>290</v>
      </c>
      <c r="P172" s="3" t="s">
        <v>731</v>
      </c>
    </row>
    <row r="173" spans="1:16" ht="15.75" customHeight="1" x14ac:dyDescent="0.25">
      <c r="A173" s="3" t="s">
        <v>520</v>
      </c>
      <c r="B173" s="3" t="s">
        <v>29</v>
      </c>
      <c r="C173" s="2" t="str">
        <f>HYPERLINK("https://pacecontracting.com","https://pacecontracting.com")</f>
        <v>https://pacecontracting.com</v>
      </c>
      <c r="D173" s="3" t="s">
        <v>23</v>
      </c>
      <c r="E173" s="3" t="s">
        <v>17</v>
      </c>
      <c r="F173" s="3" t="s">
        <v>94</v>
      </c>
      <c r="G173" s="3" t="s">
        <v>20</v>
      </c>
      <c r="J173" s="3" t="s">
        <v>54</v>
      </c>
      <c r="K173" s="3" t="s">
        <v>19</v>
      </c>
    </row>
    <row r="174" spans="1:16" ht="15.75" customHeight="1" x14ac:dyDescent="0.25">
      <c r="A174" s="3" t="s">
        <v>600</v>
      </c>
      <c r="B174" s="3" t="s">
        <v>601</v>
      </c>
      <c r="C174" s="2" t="str">
        <f>HYPERLINK("https://www.pathcc.com/","https://www.pathcc.com/")</f>
        <v>https://www.pathcc.com/</v>
      </c>
      <c r="D174" s="3" t="s">
        <v>300</v>
      </c>
      <c r="E174" s="3" t="s">
        <v>17</v>
      </c>
      <c r="F174" s="3" t="s">
        <v>94</v>
      </c>
      <c r="G174" s="3" t="s">
        <v>67</v>
      </c>
      <c r="H174" s="3" t="s">
        <v>602</v>
      </c>
      <c r="I174" s="3" t="s">
        <v>603</v>
      </c>
      <c r="J174" s="3" t="s">
        <v>604</v>
      </c>
      <c r="K174" s="3" t="s">
        <v>19</v>
      </c>
      <c r="L174" s="3" t="s">
        <v>605</v>
      </c>
      <c r="M174" s="3" t="s">
        <v>606</v>
      </c>
    </row>
    <row r="175" spans="1:16" ht="15.75" customHeight="1" x14ac:dyDescent="0.25">
      <c r="A175" t="s">
        <v>55</v>
      </c>
      <c r="B175" t="s">
        <v>56</v>
      </c>
      <c r="C175" s="2" t="str">
        <f>HYPERLINK("http://www.pattersonhorth.com","http://www.pattersonhorth.com")</f>
        <v>http://www.pattersonhorth.com</v>
      </c>
      <c r="D175" t="s">
        <v>57</v>
      </c>
      <c r="E175" t="s">
        <v>17</v>
      </c>
      <c r="F175" t="s">
        <v>58</v>
      </c>
      <c r="G175" t="s">
        <v>59</v>
      </c>
      <c r="J175" t="s">
        <v>49</v>
      </c>
      <c r="K175" t="s">
        <v>19</v>
      </c>
    </row>
    <row r="176" spans="1:16" ht="15.75" customHeight="1" x14ac:dyDescent="0.25">
      <c r="A176" s="3" t="s">
        <v>91</v>
      </c>
      <c r="B176" s="3" t="s">
        <v>92</v>
      </c>
      <c r="C176" s="2" t="str">
        <f>HYPERLINK("https://peakconstruction.com/","https://peakconstruction.com/")</f>
        <v>https://peakconstruction.com/</v>
      </c>
      <c r="D176" s="3" t="s">
        <v>93</v>
      </c>
      <c r="E176" s="3" t="s">
        <v>17</v>
      </c>
      <c r="F176" s="3" t="s">
        <v>94</v>
      </c>
      <c r="G176" s="3" t="s">
        <v>33</v>
      </c>
      <c r="K176" s="3" t="s">
        <v>19</v>
      </c>
    </row>
    <row r="177" spans="1:16" ht="15.75" customHeight="1" x14ac:dyDescent="0.25">
      <c r="A177" s="3" t="s">
        <v>583</v>
      </c>
      <c r="B177" s="3" t="s">
        <v>298</v>
      </c>
      <c r="C177" s="2" t="str">
        <f>HYPERLINK("http://www.pepperconstruction.com","http://www.pepperconstruction.com")</f>
        <v>http://www.pepperconstruction.com</v>
      </c>
      <c r="D177" s="3" t="s">
        <v>402</v>
      </c>
      <c r="E177" s="3" t="s">
        <v>17</v>
      </c>
      <c r="F177" s="3" t="s">
        <v>45</v>
      </c>
      <c r="G177" s="3" t="s">
        <v>38</v>
      </c>
      <c r="I177" s="3" t="s">
        <v>584</v>
      </c>
      <c r="J177" s="3" t="s">
        <v>26</v>
      </c>
      <c r="K177" s="3" t="s">
        <v>13</v>
      </c>
      <c r="L177" s="3" t="s">
        <v>585</v>
      </c>
      <c r="M177" s="3" t="s">
        <v>586</v>
      </c>
    </row>
    <row r="178" spans="1:16" s="8" customFormat="1" ht="15.75" customHeight="1" x14ac:dyDescent="0.25">
      <c r="A178" s="6" t="s">
        <v>107</v>
      </c>
      <c r="B178" s="6" t="s">
        <v>108</v>
      </c>
      <c r="C178" s="7" t="str">
        <f>HYPERLINK("https://www.performancecontracting.com/","https://www.performancecontracting.com/")</f>
        <v>https://www.performancecontracting.com/</v>
      </c>
      <c r="D178" s="6" t="s">
        <v>93</v>
      </c>
      <c r="E178" s="6" t="s">
        <v>17</v>
      </c>
      <c r="F178" s="6" t="s">
        <v>65</v>
      </c>
      <c r="G178" s="6" t="s">
        <v>90</v>
      </c>
      <c r="K178" s="6" t="s">
        <v>19</v>
      </c>
    </row>
    <row r="179" spans="1:16" ht="15.75" customHeight="1" x14ac:dyDescent="0.25">
      <c r="A179" s="3" t="s">
        <v>235</v>
      </c>
      <c r="B179" s="3" t="s">
        <v>22</v>
      </c>
      <c r="C179" s="2" t="str">
        <f>HYPERLINK("https://www.powerconstruction.net/","https://www.powerconstruction.net/")</f>
        <v>https://www.powerconstruction.net/</v>
      </c>
      <c r="D179" s="3" t="s">
        <v>57</v>
      </c>
      <c r="E179" s="3" t="s">
        <v>17</v>
      </c>
      <c r="F179" s="3" t="s">
        <v>127</v>
      </c>
      <c r="G179" s="3" t="s">
        <v>67</v>
      </c>
      <c r="H179" s="3" t="s">
        <v>236</v>
      </c>
      <c r="I179" s="3" t="s">
        <v>237</v>
      </c>
      <c r="J179" s="3" t="s">
        <v>54</v>
      </c>
      <c r="K179" s="3" t="s">
        <v>13</v>
      </c>
      <c r="L179" s="3" t="s">
        <v>238</v>
      </c>
      <c r="M179" s="3" t="s">
        <v>239</v>
      </c>
    </row>
    <row r="180" spans="1:16" ht="15.75" customHeight="1" x14ac:dyDescent="0.25">
      <c r="A180" s="3" t="s">
        <v>384</v>
      </c>
      <c r="B180" s="3" t="s">
        <v>385</v>
      </c>
      <c r="C180" s="2" t="str">
        <f>HYPERLINK("http://www.powerdesigninc.us","http://www.powerdesigninc.us")</f>
        <v>http://www.powerdesigninc.us</v>
      </c>
      <c r="D180" s="3" t="s">
        <v>120</v>
      </c>
      <c r="E180" s="3" t="s">
        <v>17</v>
      </c>
      <c r="F180" s="3" t="s">
        <v>386</v>
      </c>
      <c r="G180" s="3" t="s">
        <v>38</v>
      </c>
      <c r="I180" s="3" t="s">
        <v>387</v>
      </c>
      <c r="K180" s="3" t="s">
        <v>13</v>
      </c>
      <c r="M180" s="3" t="s">
        <v>388</v>
      </c>
    </row>
    <row r="181" spans="1:16" ht="15.75" customHeight="1" x14ac:dyDescent="0.25">
      <c r="A181" s="3" t="s">
        <v>245</v>
      </c>
      <c r="B181" s="3" t="s">
        <v>141</v>
      </c>
      <c r="C181" s="2" t="str">
        <f>HYPERLINK("https://powersandsons.com/","https://powersandsons.com/")</f>
        <v>https://powersandsons.com/</v>
      </c>
      <c r="D181" s="3" t="s">
        <v>84</v>
      </c>
      <c r="E181" s="3" t="s">
        <v>53</v>
      </c>
      <c r="F181" s="3" t="s">
        <v>94</v>
      </c>
      <c r="G181" s="3" t="s">
        <v>38</v>
      </c>
      <c r="K181" s="3" t="s">
        <v>19</v>
      </c>
    </row>
    <row r="182" spans="1:16" ht="15.75" customHeight="1" x14ac:dyDescent="0.25">
      <c r="A182" s="3" t="s">
        <v>658</v>
      </c>
      <c r="B182" s="3" t="s">
        <v>659</v>
      </c>
      <c r="C182" s="2" t="str">
        <f>HYPERLINK("http://poyntersheetmetal.com","http://poyntersheetmetal.com")</f>
        <v>http://poyntersheetmetal.com</v>
      </c>
      <c r="D182" s="3" t="s">
        <v>16</v>
      </c>
      <c r="E182" s="3" t="s">
        <v>53</v>
      </c>
      <c r="F182" s="3" t="s">
        <v>121</v>
      </c>
      <c r="G182" s="3" t="s">
        <v>38</v>
      </c>
      <c r="K182" s="3" t="s">
        <v>19</v>
      </c>
    </row>
    <row r="183" spans="1:16" ht="15.75" customHeight="1" x14ac:dyDescent="0.25">
      <c r="A183" s="3" t="s">
        <v>140</v>
      </c>
      <c r="B183" s="3" t="s">
        <v>141</v>
      </c>
      <c r="C183" s="2" t="str">
        <f>HYPERLINK("http://pdbgroup.com","http://pdbgroup.com")</f>
        <v>http://pdbgroup.com</v>
      </c>
      <c r="D183" s="3" t="s">
        <v>64</v>
      </c>
      <c r="E183" s="3" t="s">
        <v>17</v>
      </c>
      <c r="F183" s="3" t="s">
        <v>94</v>
      </c>
      <c r="G183" s="3" t="s">
        <v>38</v>
      </c>
      <c r="K183" s="3" t="s">
        <v>19</v>
      </c>
    </row>
    <row r="184" spans="1:16" ht="15.75" customHeight="1" x14ac:dyDescent="0.25">
      <c r="A184" s="3" t="s">
        <v>471</v>
      </c>
      <c r="B184" s="3" t="s">
        <v>110</v>
      </c>
      <c r="C184" s="2" t="str">
        <f>HYPERLINK("http://www.pulte.com","http://www.pulte.com")</f>
        <v>http://www.pulte.com</v>
      </c>
      <c r="D184" s="3" t="s">
        <v>16</v>
      </c>
      <c r="E184" s="3" t="s">
        <v>17</v>
      </c>
      <c r="F184" s="3" t="s">
        <v>65</v>
      </c>
      <c r="G184" s="3" t="s">
        <v>38</v>
      </c>
      <c r="J184" s="3" t="s">
        <v>114</v>
      </c>
      <c r="K184" s="3" t="s">
        <v>19</v>
      </c>
    </row>
    <row r="185" spans="1:16" ht="15.75" customHeight="1" x14ac:dyDescent="0.25">
      <c r="A185" s="3" t="s">
        <v>713</v>
      </c>
      <c r="B185" s="3" t="s">
        <v>44</v>
      </c>
      <c r="C185" s="2" t="str">
        <f>HYPERLINK("http://www.rtmoore.com","http://www.rtmoore.com")</f>
        <v>http://www.rtmoore.com</v>
      </c>
      <c r="D185" s="3" t="s">
        <v>192</v>
      </c>
      <c r="E185" s="3" t="s">
        <v>17</v>
      </c>
      <c r="F185" s="3" t="s">
        <v>121</v>
      </c>
      <c r="G185" s="3" t="s">
        <v>38</v>
      </c>
      <c r="H185" s="3" t="s">
        <v>714</v>
      </c>
      <c r="I185" s="3" t="s">
        <v>715</v>
      </c>
      <c r="J185" s="3" t="s">
        <v>162</v>
      </c>
      <c r="K185" s="3" t="s">
        <v>13</v>
      </c>
      <c r="L185" s="3" t="s">
        <v>716</v>
      </c>
      <c r="P185" s="3" t="s">
        <v>611</v>
      </c>
    </row>
    <row r="186" spans="1:16" ht="15.75" customHeight="1" x14ac:dyDescent="0.25">
      <c r="A186" t="s">
        <v>28</v>
      </c>
      <c r="B186" t="s">
        <v>29</v>
      </c>
      <c r="C186" s="2" t="str">
        <f>HYPERLINK("https://www.reevesyoung.com/","https://www.reevesyoung.com/")</f>
        <v>https://www.reevesyoung.com/</v>
      </c>
      <c r="D186" t="s">
        <v>30</v>
      </c>
      <c r="E186" t="s">
        <v>17</v>
      </c>
      <c r="F186" t="s">
        <v>31</v>
      </c>
      <c r="G186" t="s">
        <v>33</v>
      </c>
      <c r="H186" t="s">
        <v>32</v>
      </c>
      <c r="K186" t="s">
        <v>19</v>
      </c>
    </row>
    <row r="187" spans="1:16" ht="15.75" customHeight="1" x14ac:dyDescent="0.25">
      <c r="A187" s="3" t="s">
        <v>444</v>
      </c>
      <c r="B187" s="3" t="s">
        <v>205</v>
      </c>
      <c r="C187" s="2" t="str">
        <f>HYPERLINK("http://www.renascentinc.com","http://www.renascentinc.com")</f>
        <v>http://www.renascentinc.com</v>
      </c>
      <c r="D187" s="3" t="s">
        <v>23</v>
      </c>
      <c r="E187" s="3" t="s">
        <v>17</v>
      </c>
      <c r="F187" s="3" t="s">
        <v>24</v>
      </c>
      <c r="G187" s="3" t="s">
        <v>38</v>
      </c>
      <c r="J187" s="3" t="s">
        <v>54</v>
      </c>
      <c r="K187" s="3" t="s">
        <v>19</v>
      </c>
    </row>
    <row r="188" spans="1:16" ht="15.75" customHeight="1" x14ac:dyDescent="0.25">
      <c r="A188" s="3" t="s">
        <v>642</v>
      </c>
      <c r="B188" s="3" t="s">
        <v>643</v>
      </c>
      <c r="C188" s="2" t="str">
        <f>HYPERLINK("https://www.reynoldscon.com/","https://www.reynoldscon.com/")</f>
        <v>https://www.reynoldscon.com/</v>
      </c>
      <c r="D188" s="3" t="s">
        <v>57</v>
      </c>
      <c r="E188" s="3" t="s">
        <v>17</v>
      </c>
      <c r="F188" s="3" t="s">
        <v>150</v>
      </c>
      <c r="G188" s="3" t="s">
        <v>33</v>
      </c>
      <c r="H188" s="3" t="s">
        <v>644</v>
      </c>
      <c r="J188" s="3" t="s">
        <v>54</v>
      </c>
      <c r="K188" s="3" t="s">
        <v>19</v>
      </c>
    </row>
    <row r="189" spans="1:16" ht="15.75" customHeight="1" x14ac:dyDescent="0.25">
      <c r="A189" s="3" t="s">
        <v>401</v>
      </c>
      <c r="B189" s="3" t="s">
        <v>116</v>
      </c>
      <c r="C189" s="2" t="str">
        <f>HYPERLINK("http://rgconstruction.com","http://rgconstruction.com")</f>
        <v>http://rgconstruction.com</v>
      </c>
      <c r="D189" s="3" t="s">
        <v>402</v>
      </c>
      <c r="E189" s="3" t="s">
        <v>17</v>
      </c>
      <c r="F189" s="3" t="s">
        <v>94</v>
      </c>
      <c r="G189" s="3" t="s">
        <v>67</v>
      </c>
      <c r="H189" s="3" t="s">
        <v>403</v>
      </c>
      <c r="J189" s="3" t="s">
        <v>66</v>
      </c>
      <c r="K189" s="3" t="s">
        <v>19</v>
      </c>
    </row>
    <row r="190" spans="1:16" ht="15.75" customHeight="1" x14ac:dyDescent="0.25">
      <c r="A190" s="3" t="s">
        <v>617</v>
      </c>
      <c r="B190" s="3" t="s">
        <v>175</v>
      </c>
      <c r="C190" s="2" t="str">
        <f>HYPERLINK("https://www.rieth-riley.com/","https://www.rieth-riley.com/")</f>
        <v>https://www.rieth-riley.com/</v>
      </c>
      <c r="D190" s="3" t="s">
        <v>23</v>
      </c>
      <c r="E190" s="3" t="s">
        <v>17</v>
      </c>
      <c r="F190" s="3" t="s">
        <v>65</v>
      </c>
      <c r="G190" s="3" t="s">
        <v>38</v>
      </c>
      <c r="H190" s="3" t="s">
        <v>618</v>
      </c>
      <c r="I190" s="3" t="s">
        <v>619</v>
      </c>
      <c r="J190" s="3" t="s">
        <v>26</v>
      </c>
      <c r="K190" s="3" t="s">
        <v>19</v>
      </c>
      <c r="L190" s="3" t="s">
        <v>620</v>
      </c>
      <c r="N190" s="3" t="s">
        <v>226</v>
      </c>
      <c r="O190" s="3" t="s">
        <v>621</v>
      </c>
    </row>
    <row r="191" spans="1:16" ht="15.75" customHeight="1" x14ac:dyDescent="0.25">
      <c r="A191" s="3" t="s">
        <v>115</v>
      </c>
      <c r="B191" s="3" t="s">
        <v>116</v>
      </c>
      <c r="C191" s="2" t="str">
        <f>HYPERLINK("https://www.rockford.com/","https://www.rockford.com/")</f>
        <v>https://www.rockford.com/</v>
      </c>
      <c r="D191" s="3" t="s">
        <v>117</v>
      </c>
      <c r="E191" s="3" t="s">
        <v>17</v>
      </c>
      <c r="F191" s="3" t="s">
        <v>118</v>
      </c>
      <c r="G191" s="3" t="s">
        <v>38</v>
      </c>
      <c r="K191" s="3" t="s">
        <v>19</v>
      </c>
    </row>
    <row r="192" spans="1:16" s="8" customFormat="1" ht="15.75" customHeight="1" x14ac:dyDescent="0.25">
      <c r="A192" s="6" t="s">
        <v>198</v>
      </c>
      <c r="B192" s="6" t="s">
        <v>199</v>
      </c>
      <c r="C192" s="7" t="str">
        <f>HYPERLINK("https://www.rosendin.com","https://www.rosendin.com")</f>
        <v>https://www.rosendin.com</v>
      </c>
      <c r="D192" s="6" t="s">
        <v>16</v>
      </c>
      <c r="E192" s="6" t="s">
        <v>17</v>
      </c>
      <c r="F192" s="6" t="s">
        <v>121</v>
      </c>
      <c r="G192" s="6" t="s">
        <v>38</v>
      </c>
      <c r="H192" s="6" t="s">
        <v>200</v>
      </c>
      <c r="J192" s="6" t="s">
        <v>114</v>
      </c>
      <c r="K192" s="6" t="s">
        <v>19</v>
      </c>
    </row>
    <row r="193" spans="1:16" ht="15.75" customHeight="1" x14ac:dyDescent="0.25">
      <c r="A193" s="3" t="s">
        <v>705</v>
      </c>
      <c r="B193" s="3" t="s">
        <v>706</v>
      </c>
      <c r="C193" s="2" t="str">
        <f>HYPERLINK("https://www.royalelect.com/","https://www.royalelect.com/")</f>
        <v>https://www.royalelect.com/</v>
      </c>
      <c r="D193" s="3" t="s">
        <v>23</v>
      </c>
      <c r="E193" s="3" t="s">
        <v>17</v>
      </c>
      <c r="F193" s="3" t="s">
        <v>172</v>
      </c>
      <c r="G193" s="3" t="s">
        <v>38</v>
      </c>
      <c r="K193" s="3" t="s">
        <v>19</v>
      </c>
    </row>
    <row r="194" spans="1:16" ht="15.75" customHeight="1" x14ac:dyDescent="0.25">
      <c r="A194" s="3" t="s">
        <v>556</v>
      </c>
      <c r="B194" s="3" t="s">
        <v>557</v>
      </c>
      <c r="C194" s="2" t="str">
        <f>HYPERLINK("https://www.ryancompanies.com/","https://www.ryancompanies.com/")</f>
        <v>https://www.ryancompanies.com/</v>
      </c>
      <c r="D194" s="3" t="s">
        <v>16</v>
      </c>
      <c r="E194" s="3" t="s">
        <v>17</v>
      </c>
      <c r="F194" s="3" t="s">
        <v>24</v>
      </c>
      <c r="G194" s="3" t="s">
        <v>33</v>
      </c>
      <c r="J194" s="3" t="s">
        <v>558</v>
      </c>
      <c r="K194" s="3" t="s">
        <v>19</v>
      </c>
      <c r="N194" s="3" t="s">
        <v>226</v>
      </c>
      <c r="O194" s="3" t="s">
        <v>559</v>
      </c>
      <c r="P194" s="3" t="s">
        <v>737</v>
      </c>
    </row>
    <row r="195" spans="1:16" ht="15.75" customHeight="1" x14ac:dyDescent="0.25">
      <c r="A195" s="3" t="s">
        <v>390</v>
      </c>
      <c r="B195" s="3" t="s">
        <v>391</v>
      </c>
      <c r="C195" s="2" t="str">
        <f>HYPERLINK("https://www.ryanfp.com","https://www.ryanfp.com")</f>
        <v>https://www.ryanfp.com</v>
      </c>
      <c r="D195" s="3" t="s">
        <v>270</v>
      </c>
      <c r="E195" s="3" t="s">
        <v>17</v>
      </c>
      <c r="F195" s="3" t="s">
        <v>41</v>
      </c>
      <c r="G195" s="3" t="s">
        <v>38</v>
      </c>
      <c r="H195" s="3" t="s">
        <v>392</v>
      </c>
      <c r="K195" s="3" t="s">
        <v>19</v>
      </c>
    </row>
    <row r="196" spans="1:16" ht="15.75" customHeight="1" x14ac:dyDescent="0.25">
      <c r="A196" s="3" t="s">
        <v>320</v>
      </c>
      <c r="B196" s="3" t="s">
        <v>40</v>
      </c>
      <c r="C196" s="2" t="str">
        <f>HYPERLINK("http://www.sachseconstruction.com","http://www.sachseconstruction.com")</f>
        <v>http://www.sachseconstruction.com</v>
      </c>
      <c r="D196" s="3" t="s">
        <v>23</v>
      </c>
      <c r="E196" s="3" t="s">
        <v>53</v>
      </c>
      <c r="F196" s="3" t="s">
        <v>321</v>
      </c>
      <c r="G196" s="3" t="s">
        <v>38</v>
      </c>
      <c r="K196" s="3" t="s">
        <v>19</v>
      </c>
    </row>
    <row r="197" spans="1:16" ht="15.75" customHeight="1" x14ac:dyDescent="0.25">
      <c r="A197" s="3" t="s">
        <v>591</v>
      </c>
      <c r="B197" s="3" t="s">
        <v>40</v>
      </c>
      <c r="C197" s="2" t="str">
        <f>HYPERLINK("https://www.satpon.com","https://www.satpon.com")</f>
        <v>https://www.satpon.com</v>
      </c>
      <c r="D197" s="3" t="s">
        <v>30</v>
      </c>
      <c r="E197" s="3" t="s">
        <v>17</v>
      </c>
      <c r="F197" s="3" t="s">
        <v>127</v>
      </c>
      <c r="G197" s="3" t="s">
        <v>67</v>
      </c>
      <c r="H197" s="3" t="s">
        <v>592</v>
      </c>
      <c r="I197" s="3" t="s">
        <v>593</v>
      </c>
      <c r="J197" s="3" t="s">
        <v>54</v>
      </c>
      <c r="K197" s="3" t="s">
        <v>13</v>
      </c>
      <c r="L197" s="3" t="s">
        <v>594</v>
      </c>
      <c r="M197" s="3" t="s">
        <v>595</v>
      </c>
      <c r="P197" s="3" t="s">
        <v>738</v>
      </c>
    </row>
    <row r="198" spans="1:16" ht="15.75" customHeight="1" x14ac:dyDescent="0.25">
      <c r="A198" s="3" t="s">
        <v>589</v>
      </c>
      <c r="B198" s="3" t="s">
        <v>590</v>
      </c>
      <c r="C198" s="2" t="str">
        <f>HYPERLINK("http://sauerconstruction.com","http://sauerconstruction.com")</f>
        <v>http://sauerconstruction.com</v>
      </c>
      <c r="D198" s="3" t="s">
        <v>57</v>
      </c>
      <c r="E198" s="3" t="s">
        <v>17</v>
      </c>
      <c r="F198" s="3" t="s">
        <v>172</v>
      </c>
      <c r="G198" s="3" t="s">
        <v>38</v>
      </c>
      <c r="J198" s="3" t="s">
        <v>49</v>
      </c>
      <c r="K198" s="3" t="s">
        <v>19</v>
      </c>
    </row>
    <row r="199" spans="1:16" ht="15.75" customHeight="1" x14ac:dyDescent="0.25">
      <c r="A199" s="3" t="s">
        <v>201</v>
      </c>
      <c r="B199" s="3" t="s">
        <v>202</v>
      </c>
      <c r="C199" s="2" t="str">
        <f>HYPERLINK("http://www.schnabel.com","http://www.schnabel.com")</f>
        <v>http://www.schnabel.com</v>
      </c>
      <c r="D199" s="3" t="s">
        <v>57</v>
      </c>
      <c r="E199" s="3" t="s">
        <v>53</v>
      </c>
      <c r="F199" s="3" t="s">
        <v>203</v>
      </c>
      <c r="G199" s="3" t="s">
        <v>67</v>
      </c>
      <c r="K199" s="3" t="s">
        <v>19</v>
      </c>
    </row>
    <row r="200" spans="1:16" ht="15.75" customHeight="1" x14ac:dyDescent="0.25">
      <c r="A200" s="3" t="s">
        <v>521</v>
      </c>
      <c r="B200" s="3" t="s">
        <v>22</v>
      </c>
      <c r="C200" s="2" t="str">
        <f>HYPERLINK("https://www.shielsexton.com/","https://www.shielsexton.com/")</f>
        <v>https://www.shielsexton.com/</v>
      </c>
      <c r="D200" s="3" t="s">
        <v>195</v>
      </c>
      <c r="E200" s="3" t="s">
        <v>17</v>
      </c>
      <c r="F200" s="3" t="s">
        <v>45</v>
      </c>
      <c r="G200" s="3" t="s">
        <v>27</v>
      </c>
      <c r="K200" s="3" t="s">
        <v>19</v>
      </c>
    </row>
    <row r="201" spans="1:16" ht="15.75" customHeight="1" x14ac:dyDescent="0.25">
      <c r="A201" s="3" t="s">
        <v>393</v>
      </c>
      <c r="B201" s="3" t="s">
        <v>141</v>
      </c>
      <c r="C201" s="2" t="str">
        <f>HYPERLINK("https://www.shimz-global.com/us/en/","https://www.shimz-global.com/us/en/")</f>
        <v>https://www.shimz-global.com/us/en/</v>
      </c>
      <c r="D201" s="3" t="s">
        <v>394</v>
      </c>
      <c r="E201" s="3" t="s">
        <v>17</v>
      </c>
      <c r="F201" s="3" t="s">
        <v>41</v>
      </c>
      <c r="G201" s="3" t="s">
        <v>38</v>
      </c>
      <c r="J201" s="3" t="s">
        <v>49</v>
      </c>
      <c r="K201" s="3" t="s">
        <v>19</v>
      </c>
    </row>
    <row r="202" spans="1:16" ht="15.75" customHeight="1" x14ac:dyDescent="0.25">
      <c r="A202" s="3" t="s">
        <v>131</v>
      </c>
      <c r="B202" s="3" t="s">
        <v>132</v>
      </c>
      <c r="C202" s="2" t="str">
        <f>HYPERLINK("https://www.shookconstruction.com/","https://www.shookconstruction.com/")</f>
        <v>https://www.shookconstruction.com/</v>
      </c>
      <c r="D202" s="3" t="s">
        <v>23</v>
      </c>
      <c r="E202" s="3" t="s">
        <v>17</v>
      </c>
      <c r="F202" s="3" t="s">
        <v>71</v>
      </c>
      <c r="G202" s="3" t="s">
        <v>67</v>
      </c>
      <c r="J202" s="3" t="s">
        <v>54</v>
      </c>
      <c r="K202" s="3" t="s">
        <v>19</v>
      </c>
    </row>
    <row r="203" spans="1:16" ht="15.75" customHeight="1" x14ac:dyDescent="0.25">
      <c r="A203" s="3" t="s">
        <v>398</v>
      </c>
      <c r="B203" s="3" t="s">
        <v>399</v>
      </c>
      <c r="C203" s="2" t="str">
        <f>HYPERLINK("https://shuckcorp.com/","https://shuckcorp.com/")</f>
        <v>https://shuckcorp.com/</v>
      </c>
      <c r="D203" s="3" t="s">
        <v>300</v>
      </c>
      <c r="E203" s="3" t="s">
        <v>53</v>
      </c>
      <c r="F203" s="3" t="s">
        <v>24</v>
      </c>
      <c r="G203" s="3" t="s">
        <v>38</v>
      </c>
      <c r="H203" s="3" t="s">
        <v>400</v>
      </c>
      <c r="J203" s="3" t="s">
        <v>66</v>
      </c>
      <c r="K203" s="3" t="s">
        <v>19</v>
      </c>
    </row>
    <row r="204" spans="1:16" ht="15.75" customHeight="1" x14ac:dyDescent="0.25">
      <c r="A204" s="3" t="s">
        <v>554</v>
      </c>
      <c r="B204" s="3" t="s">
        <v>555</v>
      </c>
      <c r="C204" s="2" t="str">
        <f>HYPERLINK("http://www.signalenergy.com","http://www.signalenergy.com")</f>
        <v>http://www.signalenergy.com</v>
      </c>
      <c r="D204" s="3" t="s">
        <v>426</v>
      </c>
      <c r="E204" s="3" t="s">
        <v>17</v>
      </c>
      <c r="F204" s="3" t="s">
        <v>150</v>
      </c>
      <c r="G204" s="3" t="s">
        <v>27</v>
      </c>
      <c r="K204" s="3" t="s">
        <v>19</v>
      </c>
    </row>
    <row r="205" spans="1:16" ht="15.75" customHeight="1" x14ac:dyDescent="0.25">
      <c r="A205" s="3" t="s">
        <v>670</v>
      </c>
      <c r="B205" s="3" t="s">
        <v>221</v>
      </c>
      <c r="C205" s="2" t="str">
        <f>HYPERLINK("https://www.sigconstruction.com/","https://www.sigconstruction.com/")</f>
        <v>https://www.sigconstruction.com/</v>
      </c>
      <c r="D205" s="3" t="s">
        <v>16</v>
      </c>
      <c r="E205" s="3" t="s">
        <v>17</v>
      </c>
      <c r="F205" s="3" t="s">
        <v>65</v>
      </c>
      <c r="G205" s="3" t="s">
        <v>38</v>
      </c>
      <c r="I205" s="3" t="s">
        <v>671</v>
      </c>
      <c r="J205" s="3" t="s">
        <v>604</v>
      </c>
      <c r="K205" s="3" t="s">
        <v>19</v>
      </c>
      <c r="L205" s="3" t="s">
        <v>672</v>
      </c>
      <c r="M205" s="3" t="s">
        <v>673</v>
      </c>
      <c r="O205" s="3" t="s">
        <v>569</v>
      </c>
      <c r="P205" s="3" t="s">
        <v>736</v>
      </c>
    </row>
    <row r="206" spans="1:16" ht="15.75" customHeight="1" x14ac:dyDescent="0.25">
      <c r="A206" s="3" t="s">
        <v>438</v>
      </c>
      <c r="B206" s="3" t="s">
        <v>439</v>
      </c>
      <c r="C206" s="2" t="str">
        <f>HYPERLINK("https://www.simonpropertygroup.com/","https://www.simonpropertygroup.com/")</f>
        <v>https://www.simonpropertygroup.com/</v>
      </c>
      <c r="D206" s="3" t="s">
        <v>93</v>
      </c>
      <c r="E206" s="3" t="s">
        <v>17</v>
      </c>
      <c r="F206" s="3" t="s">
        <v>440</v>
      </c>
      <c r="G206" s="3" t="s">
        <v>27</v>
      </c>
      <c r="J206" s="3" t="s">
        <v>114</v>
      </c>
      <c r="K206" s="3" t="s">
        <v>19</v>
      </c>
    </row>
    <row r="207" spans="1:16" ht="15.75" customHeight="1" x14ac:dyDescent="0.25">
      <c r="A207" s="3" t="s">
        <v>186</v>
      </c>
      <c r="B207" s="3" t="s">
        <v>187</v>
      </c>
      <c r="C207" s="2" t="str">
        <f>HYPERLINK("https://www.sitelogiq.com/","https://www.sitelogiq.com/")</f>
        <v>https://www.sitelogiq.com/</v>
      </c>
      <c r="D207" s="3" t="s">
        <v>120</v>
      </c>
      <c r="E207" s="3" t="s">
        <v>17</v>
      </c>
      <c r="F207" s="3" t="s">
        <v>65</v>
      </c>
      <c r="G207" s="3" t="s">
        <v>20</v>
      </c>
      <c r="K207" s="3" t="s">
        <v>19</v>
      </c>
    </row>
    <row r="208" spans="1:16" ht="15.75" customHeight="1" x14ac:dyDescent="0.25">
      <c r="A208" s="3" t="s">
        <v>461</v>
      </c>
      <c r="B208" s="3" t="s">
        <v>462</v>
      </c>
      <c r="C208" s="2" t="str">
        <f>HYPERLINK("https://skanska.com","https://skanska.com")</f>
        <v>https://skanska.com</v>
      </c>
      <c r="D208" s="3" t="s">
        <v>233</v>
      </c>
      <c r="E208" s="3" t="s">
        <v>17</v>
      </c>
      <c r="F208" s="3" t="s">
        <v>24</v>
      </c>
      <c r="G208" s="3" t="s">
        <v>33</v>
      </c>
      <c r="H208" s="3" t="s">
        <v>463</v>
      </c>
      <c r="J208" s="3" t="s">
        <v>114</v>
      </c>
      <c r="K208" s="3" t="s">
        <v>19</v>
      </c>
      <c r="P208" s="3" t="s">
        <v>733</v>
      </c>
    </row>
    <row r="209" spans="1:16" ht="15.75" customHeight="1" x14ac:dyDescent="0.25">
      <c r="A209" s="3" t="s">
        <v>685</v>
      </c>
      <c r="B209" s="3" t="s">
        <v>686</v>
      </c>
      <c r="C209" s="2" t="str">
        <f>HYPERLINK("http://skender.com","http://skender.com")</f>
        <v>http://skender.com</v>
      </c>
      <c r="D209" s="3" t="s">
        <v>57</v>
      </c>
      <c r="E209" s="3" t="s">
        <v>53</v>
      </c>
      <c r="F209" s="3" t="s">
        <v>687</v>
      </c>
      <c r="G209" s="3" t="s">
        <v>38</v>
      </c>
      <c r="H209" s="3" t="s">
        <v>688</v>
      </c>
      <c r="J209" s="3" t="s">
        <v>168</v>
      </c>
      <c r="K209" s="3" t="s">
        <v>13</v>
      </c>
      <c r="L209" s="3" t="s">
        <v>689</v>
      </c>
      <c r="P209" s="3" t="s">
        <v>690</v>
      </c>
    </row>
    <row r="210" spans="1:16" ht="15.75" customHeight="1" x14ac:dyDescent="0.25">
      <c r="A210" s="3" t="s">
        <v>260</v>
      </c>
      <c r="B210" s="3" t="s">
        <v>141</v>
      </c>
      <c r="C210" s="2" t="str">
        <f>HYPERLINK("https://www.skylineconstruction.build/","https://www.skylineconstruction.build/")</f>
        <v>https://www.skylineconstruction.build/</v>
      </c>
      <c r="D210" s="3" t="s">
        <v>64</v>
      </c>
      <c r="E210" s="3" t="s">
        <v>17</v>
      </c>
      <c r="F210" s="3" t="s">
        <v>65</v>
      </c>
      <c r="G210" s="3" t="s">
        <v>38</v>
      </c>
      <c r="H210" s="3" t="s">
        <v>261</v>
      </c>
      <c r="K210" s="3" t="s">
        <v>19</v>
      </c>
    </row>
    <row r="211" spans="1:16" ht="15.75" customHeight="1" x14ac:dyDescent="0.25">
      <c r="A211" s="3" t="s">
        <v>693</v>
      </c>
      <c r="B211" s="3" t="s">
        <v>141</v>
      </c>
      <c r="C211" s="2" t="str">
        <f>HYPERLINK("http://construction.thesterlinggrp.com/","http://construction.thesterlinggrp.com/")</f>
        <v>http://construction.thesterlinggrp.com/</v>
      </c>
      <c r="D211" s="3" t="s">
        <v>16</v>
      </c>
      <c r="E211" s="3" t="s">
        <v>17</v>
      </c>
      <c r="F211" s="3" t="s">
        <v>65</v>
      </c>
      <c r="G211" s="3" t="s">
        <v>20</v>
      </c>
      <c r="H211" s="3" t="s">
        <v>694</v>
      </c>
      <c r="K211" s="3" t="s">
        <v>19</v>
      </c>
    </row>
    <row r="212" spans="1:16" ht="15.75" customHeight="1" x14ac:dyDescent="0.25">
      <c r="A212" s="3" t="s">
        <v>158</v>
      </c>
      <c r="B212" s="3" t="s">
        <v>141</v>
      </c>
      <c r="C212" s="2" t="str">
        <f>HYPERLINK("http://structorgroup.com","http://structorgroup.com")</f>
        <v>http://structorgroup.com</v>
      </c>
      <c r="D212" s="3" t="s">
        <v>16</v>
      </c>
      <c r="E212" s="3" t="s">
        <v>17</v>
      </c>
      <c r="F212" s="3" t="s">
        <v>65</v>
      </c>
      <c r="G212" s="3" t="s">
        <v>38</v>
      </c>
      <c r="K212" s="3" t="s">
        <v>19</v>
      </c>
    </row>
    <row r="213" spans="1:16" ht="15.75" customHeight="1" x14ac:dyDescent="0.25">
      <c r="A213" t="s">
        <v>21</v>
      </c>
      <c r="B213" t="s">
        <v>22</v>
      </c>
      <c r="C213" s="2" t="str">
        <f>HYPERLINK("https://www.suffolk.com/","https://www.suffolk.com/")</f>
        <v>https://www.suffolk.com/</v>
      </c>
      <c r="D213" t="s">
        <v>23</v>
      </c>
      <c r="E213" t="s">
        <v>17</v>
      </c>
      <c r="F213" t="s">
        <v>24</v>
      </c>
      <c r="G213" t="s">
        <v>27</v>
      </c>
      <c r="H213" t="s">
        <v>25</v>
      </c>
      <c r="J213" t="s">
        <v>26</v>
      </c>
      <c r="K213" t="s">
        <v>19</v>
      </c>
    </row>
    <row r="214" spans="1:16" ht="15.75" customHeight="1" x14ac:dyDescent="0.25">
      <c r="A214" s="3" t="s">
        <v>344</v>
      </c>
      <c r="B214" s="3" t="s">
        <v>345</v>
      </c>
      <c r="C214" s="2" t="str">
        <f>HYPERLINK("https://www.summitepc.com/summit-engineering-construction","https://www.summitepc.com/summit-engineering-construction")</f>
        <v>https://www.summitepc.com/summit-engineering-construction</v>
      </c>
      <c r="D214" s="3" t="s">
        <v>233</v>
      </c>
      <c r="E214" s="3" t="s">
        <v>17</v>
      </c>
      <c r="F214" s="3" t="s">
        <v>127</v>
      </c>
      <c r="G214" s="3" t="s">
        <v>38</v>
      </c>
      <c r="K214" s="3" t="s">
        <v>19</v>
      </c>
    </row>
    <row r="215" spans="1:16" ht="15.75" customHeight="1" x14ac:dyDescent="0.25">
      <c r="A215" s="3" t="s">
        <v>482</v>
      </c>
      <c r="B215" s="3" t="s">
        <v>483</v>
      </c>
      <c r="C215" s="2" t="str">
        <f>HYPERLINK("https://www.summitdb.com","https://www.summitdb.com")</f>
        <v>https://www.summitdb.com</v>
      </c>
      <c r="D215" s="3" t="s">
        <v>120</v>
      </c>
      <c r="E215" s="3" t="s">
        <v>17</v>
      </c>
      <c r="F215" s="3" t="s">
        <v>150</v>
      </c>
      <c r="G215" s="3" t="s">
        <v>27</v>
      </c>
      <c r="H215" s="3" t="s">
        <v>484</v>
      </c>
      <c r="I215" s="3" t="s">
        <v>485</v>
      </c>
      <c r="J215" s="3" t="s">
        <v>49</v>
      </c>
      <c r="K215" s="3" t="s">
        <v>19</v>
      </c>
      <c r="L215" s="3" t="s">
        <v>486</v>
      </c>
    </row>
    <row r="216" spans="1:16" ht="15.75" customHeight="1" x14ac:dyDescent="0.25">
      <c r="A216" s="3" t="s">
        <v>303</v>
      </c>
      <c r="B216" s="3" t="s">
        <v>108</v>
      </c>
      <c r="C216" s="2" t="str">
        <f>HYPERLINK("https://www.suntecconcrete.com","https://www.suntecconcrete.com")</f>
        <v>https://www.suntecconcrete.com</v>
      </c>
      <c r="D216" s="3" t="s">
        <v>304</v>
      </c>
      <c r="E216" s="3" t="s">
        <v>17</v>
      </c>
      <c r="F216" s="3" t="s">
        <v>265</v>
      </c>
      <c r="G216" s="3" t="s">
        <v>38</v>
      </c>
      <c r="J216" s="3" t="s">
        <v>26</v>
      </c>
      <c r="K216" s="3" t="s">
        <v>19</v>
      </c>
    </row>
    <row r="217" spans="1:16" ht="15.75" customHeight="1" x14ac:dyDescent="0.25">
      <c r="A217" s="3" t="s">
        <v>362</v>
      </c>
      <c r="B217" s="3" t="s">
        <v>363</v>
      </c>
      <c r="C217" s="2" t="str">
        <f>HYPERLINK("https://www.superiorconstruction.com/","https://www.superiorconstruction.com/")</f>
        <v>https://www.superiorconstruction.com/</v>
      </c>
      <c r="D217" s="3" t="s">
        <v>30</v>
      </c>
      <c r="E217" s="3" t="s">
        <v>17</v>
      </c>
      <c r="F217" s="3" t="s">
        <v>24</v>
      </c>
      <c r="G217" s="3" t="s">
        <v>38</v>
      </c>
      <c r="J217" s="3" t="s">
        <v>26</v>
      </c>
      <c r="K217" s="3" t="s">
        <v>19</v>
      </c>
    </row>
    <row r="218" spans="1:16" ht="15.75" customHeight="1" x14ac:dyDescent="0.25">
      <c r="A218" s="3" t="s">
        <v>563</v>
      </c>
      <c r="B218" s="3" t="s">
        <v>564</v>
      </c>
      <c r="C218" s="2" t="str">
        <f>HYPERLINK("http://swinerton.com","http://swinerton.com")</f>
        <v>http://swinerton.com</v>
      </c>
      <c r="D218" s="3" t="s">
        <v>23</v>
      </c>
      <c r="E218" s="3" t="s">
        <v>17</v>
      </c>
      <c r="F218" s="3" t="s">
        <v>31</v>
      </c>
      <c r="G218" s="3" t="s">
        <v>27</v>
      </c>
      <c r="H218" s="3" t="s">
        <v>565</v>
      </c>
      <c r="I218" s="3" t="s">
        <v>566</v>
      </c>
      <c r="J218" s="3" t="s">
        <v>26</v>
      </c>
      <c r="K218" s="3" t="s">
        <v>19</v>
      </c>
      <c r="L218" s="3" t="s">
        <v>567</v>
      </c>
      <c r="M218" s="3" t="s">
        <v>568</v>
      </c>
      <c r="O218" s="3" t="s">
        <v>569</v>
      </c>
    </row>
    <row r="219" spans="1:16" ht="15.75" customHeight="1" x14ac:dyDescent="0.25">
      <c r="A219" s="3" t="s">
        <v>282</v>
      </c>
      <c r="B219" s="3" t="s">
        <v>283</v>
      </c>
      <c r="C219" s="2" t="str">
        <f>HYPERLINK("https://t5datacenters.com/","https://t5datacenters.com/")</f>
        <v>https://t5datacenters.com/</v>
      </c>
      <c r="D219" s="3" t="s">
        <v>284</v>
      </c>
      <c r="E219" s="3" t="s">
        <v>17</v>
      </c>
      <c r="F219" s="3" t="s">
        <v>37</v>
      </c>
      <c r="G219" s="3" t="s">
        <v>38</v>
      </c>
      <c r="K219" s="3" t="s">
        <v>19</v>
      </c>
    </row>
    <row r="220" spans="1:16" ht="15.75" customHeight="1" x14ac:dyDescent="0.25">
      <c r="A220" s="3" t="s">
        <v>654</v>
      </c>
      <c r="B220" s="3" t="s">
        <v>263</v>
      </c>
      <c r="C220" s="2" t="str">
        <f>HYPERLINK("https://www.taylormorrison.com","https://www.taylormorrison.com")</f>
        <v>https://www.taylormorrison.com</v>
      </c>
      <c r="D220" s="3" t="s">
        <v>192</v>
      </c>
      <c r="E220" s="3" t="s">
        <v>17</v>
      </c>
      <c r="F220" s="3" t="s">
        <v>41</v>
      </c>
      <c r="G220" s="3" t="s">
        <v>38</v>
      </c>
      <c r="K220" s="3" t="s">
        <v>19</v>
      </c>
    </row>
    <row r="221" spans="1:16" ht="15.75" customHeight="1" x14ac:dyDescent="0.25">
      <c r="A221" s="3" t="s">
        <v>495</v>
      </c>
      <c r="B221" s="3" t="s">
        <v>496</v>
      </c>
      <c r="C221" s="2" t="str">
        <f>HYPERLINK("http://www.boldt.com","http://www.boldt.com")</f>
        <v>http://www.boldt.com</v>
      </c>
      <c r="D221" s="3" t="s">
        <v>30</v>
      </c>
      <c r="E221" s="3" t="s">
        <v>17</v>
      </c>
      <c r="F221" s="3" t="s">
        <v>65</v>
      </c>
      <c r="G221" s="3" t="s">
        <v>20</v>
      </c>
      <c r="K221" s="3" t="s">
        <v>19</v>
      </c>
    </row>
    <row r="222" spans="1:16" ht="15.75" customHeight="1" x14ac:dyDescent="0.25">
      <c r="A222" s="3" t="s">
        <v>507</v>
      </c>
      <c r="B222" s="3" t="s">
        <v>141</v>
      </c>
      <c r="C222" s="2" t="str">
        <f>HYPERLINK("https://conlancompany.com/","https://conlancompany.com/")</f>
        <v>https://conlancompany.com/</v>
      </c>
      <c r="D222" s="3" t="s">
        <v>57</v>
      </c>
      <c r="E222" s="3" t="s">
        <v>17</v>
      </c>
      <c r="F222" s="3" t="s">
        <v>203</v>
      </c>
      <c r="G222" s="3" t="s">
        <v>38</v>
      </c>
      <c r="J222" s="3" t="s">
        <v>49</v>
      </c>
      <c r="K222" s="3" t="s">
        <v>19</v>
      </c>
    </row>
    <row r="223" spans="1:16" ht="15.75" customHeight="1" x14ac:dyDescent="0.25">
      <c r="A223" s="3" t="s">
        <v>125</v>
      </c>
      <c r="B223" s="3" t="s">
        <v>126</v>
      </c>
      <c r="C223" s="2" t="str">
        <f>HYPERLINK("https://www.thegarrettco.com","https://www.thegarrettco.com")</f>
        <v>https://www.thegarrettco.com</v>
      </c>
      <c r="D223" s="3" t="s">
        <v>16</v>
      </c>
      <c r="E223" s="3" t="s">
        <v>17</v>
      </c>
      <c r="F223" s="3" t="s">
        <v>127</v>
      </c>
      <c r="G223" s="3" t="s">
        <v>20</v>
      </c>
      <c r="H223" s="3" t="s">
        <v>128</v>
      </c>
      <c r="K223" s="3" t="s">
        <v>19</v>
      </c>
    </row>
    <row r="224" spans="1:16" ht="15.75" customHeight="1" x14ac:dyDescent="0.25">
      <c r="A224" s="3" t="s">
        <v>560</v>
      </c>
      <c r="B224" s="3" t="s">
        <v>15</v>
      </c>
      <c r="C224" s="2" t="str">
        <f>HYPERLINK("https://www.thehagermangroup.com/","https://www.thehagermangroup.com/")</f>
        <v>https://www.thehagermangroup.com/</v>
      </c>
      <c r="D224" s="3" t="s">
        <v>57</v>
      </c>
      <c r="E224" s="3" t="s">
        <v>17</v>
      </c>
      <c r="F224" s="3" t="s">
        <v>45</v>
      </c>
      <c r="G224" s="3" t="s">
        <v>33</v>
      </c>
      <c r="J224" s="3" t="s">
        <v>54</v>
      </c>
      <c r="K224" s="3" t="s">
        <v>19</v>
      </c>
    </row>
    <row r="225" spans="1:16" ht="15.75" customHeight="1" x14ac:dyDescent="0.25">
      <c r="A225" s="3" t="s">
        <v>445</v>
      </c>
      <c r="B225" s="3" t="s">
        <v>446</v>
      </c>
      <c r="C225" s="2" t="str">
        <f>HYPERLINK("http://www.hillgrp.com/","http://www.hillgrp.com/")</f>
        <v>http://www.hillgrp.com/</v>
      </c>
      <c r="D225" s="3" t="s">
        <v>270</v>
      </c>
      <c r="E225" s="3" t="s">
        <v>17</v>
      </c>
      <c r="F225" s="3" t="s">
        <v>71</v>
      </c>
      <c r="G225" s="3" t="s">
        <v>38</v>
      </c>
      <c r="H225" s="3" t="s">
        <v>445</v>
      </c>
      <c r="I225" s="3" t="s">
        <v>447</v>
      </c>
      <c r="J225" s="3" t="s">
        <v>448</v>
      </c>
      <c r="K225" s="3" t="s">
        <v>19</v>
      </c>
      <c r="L225" s="3" t="s">
        <v>130</v>
      </c>
      <c r="M225" s="3" t="s">
        <v>449</v>
      </c>
      <c r="N225" s="3" t="s">
        <v>226</v>
      </c>
      <c r="O225" s="3" t="s">
        <v>450</v>
      </c>
      <c r="P225" s="3" t="s">
        <v>732</v>
      </c>
    </row>
    <row r="226" spans="1:16" ht="15.75" customHeight="1" x14ac:dyDescent="0.25">
      <c r="A226" s="3" t="s">
        <v>269</v>
      </c>
      <c r="B226" s="3" t="s">
        <v>40</v>
      </c>
      <c r="C226" s="2" t="str">
        <f>HYPERLINK("https://thenewtrongroup.com/","https://thenewtrongroup.com/")</f>
        <v>https://thenewtrongroup.com/</v>
      </c>
      <c r="D226" s="3" t="s">
        <v>270</v>
      </c>
      <c r="E226" s="3" t="s">
        <v>53</v>
      </c>
      <c r="F226" s="3" t="s">
        <v>81</v>
      </c>
      <c r="G226" s="3" t="s">
        <v>59</v>
      </c>
      <c r="H226" s="3" t="s">
        <v>271</v>
      </c>
      <c r="J226" s="3" t="s">
        <v>26</v>
      </c>
      <c r="K226" s="3" t="s">
        <v>19</v>
      </c>
    </row>
    <row r="227" spans="1:16" ht="15.75" customHeight="1" x14ac:dyDescent="0.25">
      <c r="A227" s="3" t="s">
        <v>354</v>
      </c>
      <c r="B227" s="3" t="s">
        <v>22</v>
      </c>
      <c r="C227" s="2" t="str">
        <f>HYPERLINK("http://petersoncompanyindy.com/","http://petersoncompanyindy.com/")</f>
        <v>http://petersoncompanyindy.com/</v>
      </c>
      <c r="D227" s="3" t="s">
        <v>120</v>
      </c>
      <c r="E227" s="3" t="s">
        <v>17</v>
      </c>
      <c r="F227" s="3" t="s">
        <v>94</v>
      </c>
      <c r="G227" s="3" t="s">
        <v>38</v>
      </c>
      <c r="K227" s="3" t="s">
        <v>19</v>
      </c>
    </row>
    <row r="228" spans="1:16" ht="15.75" customHeight="1" x14ac:dyDescent="0.25">
      <c r="A228" s="3" t="s">
        <v>330</v>
      </c>
      <c r="B228" s="3" t="s">
        <v>331</v>
      </c>
      <c r="C228" s="2" t="str">
        <f>HYPERLINK("https://pkcorp.com","https://pkcorp.com")</f>
        <v>https://pkcorp.com</v>
      </c>
      <c r="D228" s="3" t="s">
        <v>48</v>
      </c>
      <c r="E228" s="3" t="s">
        <v>17</v>
      </c>
      <c r="F228" s="3" t="s">
        <v>45</v>
      </c>
      <c r="G228" s="3" t="s">
        <v>38</v>
      </c>
      <c r="K228" s="3" t="s">
        <v>19</v>
      </c>
    </row>
    <row r="229" spans="1:16" ht="15.75" customHeight="1" x14ac:dyDescent="0.25">
      <c r="A229" s="3" t="s">
        <v>456</v>
      </c>
      <c r="B229" s="3" t="s">
        <v>141</v>
      </c>
      <c r="C229" s="2" t="str">
        <f>HYPERLINK("http://www.walshgroup.com","http://www.walshgroup.com")</f>
        <v>http://www.walshgroup.com</v>
      </c>
      <c r="D229" s="3" t="s">
        <v>23</v>
      </c>
      <c r="E229" s="3" t="s">
        <v>17</v>
      </c>
      <c r="F229" s="3" t="s">
        <v>65</v>
      </c>
      <c r="G229" s="3" t="s">
        <v>33</v>
      </c>
      <c r="J229" s="3" t="s">
        <v>114</v>
      </c>
      <c r="K229" s="3" t="s">
        <v>19</v>
      </c>
    </row>
    <row r="230" spans="1:16" ht="15.75" customHeight="1" x14ac:dyDescent="0.25">
      <c r="A230" s="3" t="s">
        <v>614</v>
      </c>
      <c r="B230" s="3" t="s">
        <v>615</v>
      </c>
      <c r="C230" s="2" t="str">
        <f>HYPERLINK("https://www.weitz.com/","https://www.weitz.com/")</f>
        <v>https://www.weitz.com/</v>
      </c>
      <c r="D230" s="3" t="s">
        <v>23</v>
      </c>
      <c r="E230" s="3" t="s">
        <v>17</v>
      </c>
      <c r="F230" s="3" t="s">
        <v>24</v>
      </c>
      <c r="G230" s="3" t="s">
        <v>33</v>
      </c>
      <c r="H230" s="3" t="s">
        <v>616</v>
      </c>
      <c r="K230" s="3" t="s">
        <v>19</v>
      </c>
    </row>
    <row r="231" spans="1:16" ht="15.75" customHeight="1" x14ac:dyDescent="0.25">
      <c r="A231" s="3" t="s">
        <v>698</v>
      </c>
      <c r="B231" s="3" t="s">
        <v>699</v>
      </c>
      <c r="C231" s="2" t="str">
        <f>HYPERLINK("https://thieneman.solutions","https://thieneman.solutions")</f>
        <v>https://thieneman.solutions</v>
      </c>
      <c r="D231" s="3" t="s">
        <v>23</v>
      </c>
      <c r="E231" s="3" t="s">
        <v>17</v>
      </c>
      <c r="F231" s="3" t="s">
        <v>45</v>
      </c>
      <c r="G231" s="3" t="s">
        <v>38</v>
      </c>
      <c r="J231" s="3" t="s">
        <v>49</v>
      </c>
      <c r="K231" s="3" t="s">
        <v>19</v>
      </c>
    </row>
    <row r="232" spans="1:16" ht="15.75" customHeight="1" x14ac:dyDescent="0.25">
      <c r="A232" s="3" t="s">
        <v>464</v>
      </c>
      <c r="B232" s="3" t="s">
        <v>465</v>
      </c>
      <c r="C232" s="2" t="str">
        <f>HYPERLINK("https://www.thompsonthrift.com/","https://www.thompsonthrift.com/")</f>
        <v>https://www.thompsonthrift.com/</v>
      </c>
      <c r="D232" s="3" t="s">
        <v>57</v>
      </c>
      <c r="E232" s="3" t="s">
        <v>17</v>
      </c>
      <c r="F232" s="3" t="s">
        <v>150</v>
      </c>
      <c r="G232" s="3" t="s">
        <v>38</v>
      </c>
      <c r="H232" s="3" t="s">
        <v>466</v>
      </c>
      <c r="K232" s="3" t="s">
        <v>19</v>
      </c>
    </row>
    <row r="233" spans="1:16" ht="15.75" customHeight="1" x14ac:dyDescent="0.25">
      <c r="A233" s="3" t="s">
        <v>193</v>
      </c>
      <c r="B233" s="3" t="s">
        <v>194</v>
      </c>
      <c r="C233" s="2" t="str">
        <f>HYPERLINK("http://tippmanngroup.com","http://tippmanngroup.com")</f>
        <v>http://tippmanngroup.com</v>
      </c>
      <c r="D233" s="3" t="s">
        <v>195</v>
      </c>
      <c r="E233" s="3" t="s">
        <v>17</v>
      </c>
      <c r="F233" s="3" t="s">
        <v>45</v>
      </c>
      <c r="G233" s="3" t="s">
        <v>67</v>
      </c>
      <c r="H233" s="3" t="s">
        <v>196</v>
      </c>
      <c r="J233" s="3" t="s">
        <v>26</v>
      </c>
      <c r="K233" s="3" t="s">
        <v>19</v>
      </c>
    </row>
    <row r="234" spans="1:16" ht="15.75" customHeight="1" x14ac:dyDescent="0.25">
      <c r="A234" s="3" t="s">
        <v>474</v>
      </c>
      <c r="B234" s="3" t="s">
        <v>434</v>
      </c>
      <c r="C234" s="2" t="str">
        <f>HYPERLINK("https://titan-elec.com/","https://titan-elec.com/")</f>
        <v>https://titan-elec.com/</v>
      </c>
      <c r="D234" s="3" t="s">
        <v>16</v>
      </c>
      <c r="E234" s="3" t="s">
        <v>17</v>
      </c>
      <c r="F234" s="3" t="s">
        <v>65</v>
      </c>
      <c r="G234" s="3" t="s">
        <v>67</v>
      </c>
      <c r="J234" s="3" t="s">
        <v>102</v>
      </c>
      <c r="K234" s="3" t="s">
        <v>19</v>
      </c>
    </row>
    <row r="235" spans="1:16" ht="15.75" customHeight="1" x14ac:dyDescent="0.25">
      <c r="A235" s="3" t="s">
        <v>224</v>
      </c>
      <c r="B235" s="3" t="s">
        <v>15</v>
      </c>
      <c r="C235" s="2" t="str">
        <f>HYPERLINK("https://www.tonnandblank.com","https://www.tonnandblank.com")</f>
        <v>https://www.tonnandblank.com</v>
      </c>
      <c r="D235" s="3" t="s">
        <v>57</v>
      </c>
      <c r="E235" s="3" t="s">
        <v>17</v>
      </c>
      <c r="F235" s="3" t="s">
        <v>45</v>
      </c>
      <c r="G235" s="3" t="s">
        <v>38</v>
      </c>
      <c r="K235" s="3" t="s">
        <v>19</v>
      </c>
    </row>
    <row r="236" spans="1:16" ht="15.75" customHeight="1" x14ac:dyDescent="0.25">
      <c r="A236" s="3" t="s">
        <v>188</v>
      </c>
      <c r="B236" s="3" t="s">
        <v>189</v>
      </c>
      <c r="C236" s="2" t="str">
        <f>HYPERLINK("https://www.Traylor.com","https://www.Traylor.com")</f>
        <v>https://www.Traylor.com</v>
      </c>
      <c r="D236" s="3" t="s">
        <v>23</v>
      </c>
      <c r="E236" s="3" t="s">
        <v>17</v>
      </c>
      <c r="F236" s="3" t="s">
        <v>24</v>
      </c>
      <c r="G236" s="3" t="s">
        <v>38</v>
      </c>
      <c r="J236" s="3" t="s">
        <v>54</v>
      </c>
      <c r="K236" s="3" t="s">
        <v>19</v>
      </c>
    </row>
    <row r="237" spans="1:16" ht="15.75" customHeight="1" x14ac:dyDescent="0.25">
      <c r="A237" s="3" t="s">
        <v>369</v>
      </c>
      <c r="B237" s="3" t="s">
        <v>328</v>
      </c>
      <c r="C237" s="2" t="str">
        <f>HYPERLINK("http://www.trioltd.com","http://www.trioltd.com")</f>
        <v>http://www.trioltd.com</v>
      </c>
      <c r="D237" s="3" t="s">
        <v>233</v>
      </c>
      <c r="E237" s="3" t="s">
        <v>17</v>
      </c>
      <c r="F237" s="3" t="s">
        <v>94</v>
      </c>
      <c r="G237" s="3" t="s">
        <v>38</v>
      </c>
      <c r="K237" s="3" t="s">
        <v>19</v>
      </c>
    </row>
    <row r="238" spans="1:16" ht="15.75" customHeight="1" x14ac:dyDescent="0.25">
      <c r="A238" s="3" t="s">
        <v>503</v>
      </c>
      <c r="B238" s="3" t="s">
        <v>504</v>
      </c>
      <c r="C238" s="2" t="str">
        <f>HYPERLINK("https://www.turnerconstruction.com/locations/indianapolis","https://www.turnerconstruction.com/locations/indianapolis")</f>
        <v>https://www.turnerconstruction.com/locations/indianapolis</v>
      </c>
      <c r="D238" s="3" t="s">
        <v>93</v>
      </c>
      <c r="E238" s="3" t="s">
        <v>17</v>
      </c>
      <c r="F238" s="3" t="s">
        <v>65</v>
      </c>
      <c r="G238" s="3" t="s">
        <v>38</v>
      </c>
      <c r="I238" s="3" t="s">
        <v>505</v>
      </c>
      <c r="J238" s="3" t="s">
        <v>506</v>
      </c>
      <c r="K238" s="3" t="s">
        <v>13</v>
      </c>
    </row>
    <row r="239" spans="1:16" ht="15.75" customHeight="1" x14ac:dyDescent="0.25">
      <c r="A239" s="3" t="s">
        <v>248</v>
      </c>
      <c r="B239" s="3" t="s">
        <v>249</v>
      </c>
      <c r="C239" s="2" t="str">
        <f>HYPERLINK("https://ucindy.com/","https://ucindy.com/")</f>
        <v>https://ucindy.com/</v>
      </c>
      <c r="D239" s="3" t="s">
        <v>77</v>
      </c>
      <c r="E239" s="3" t="s">
        <v>17</v>
      </c>
      <c r="F239" s="3" t="s">
        <v>24</v>
      </c>
      <c r="G239" s="3" t="s">
        <v>38</v>
      </c>
      <c r="H239" s="3" t="s">
        <v>250</v>
      </c>
      <c r="K239" s="3" t="s">
        <v>19</v>
      </c>
    </row>
    <row r="240" spans="1:16" ht="15.75" customHeight="1" x14ac:dyDescent="0.25">
      <c r="A240" s="3" t="s">
        <v>137</v>
      </c>
      <c r="B240" s="3" t="s">
        <v>138</v>
      </c>
      <c r="C240" s="2" t="str">
        <f>HYPERLINK("https://www.navy.com/careers-benefits/careers/science-engineering/civil-engineering","https://www.navy.com/careers-benefits/careers/science-engineering/civil-engineering")</f>
        <v>https://www.navy.com/careers-benefits/careers/science-engineering/civil-engineering</v>
      </c>
      <c r="D240" s="3" t="s">
        <v>23</v>
      </c>
      <c r="E240" s="3" t="s">
        <v>17</v>
      </c>
      <c r="F240" s="3" t="s">
        <v>37</v>
      </c>
      <c r="G240" s="3" t="s">
        <v>59</v>
      </c>
      <c r="H240" s="3" t="s">
        <v>139</v>
      </c>
      <c r="K240" s="3" t="s">
        <v>19</v>
      </c>
    </row>
    <row r="241" spans="1:16" ht="15.75" customHeight="1" x14ac:dyDescent="0.25">
      <c r="A241" t="s">
        <v>76</v>
      </c>
      <c r="B241" t="s">
        <v>40</v>
      </c>
      <c r="C241" s="2" t="str">
        <f>HYPERLINK("http://www.usiconsultants.com","http://www.usiconsultants.com")</f>
        <v>http://www.usiconsultants.com</v>
      </c>
      <c r="D241" t="s">
        <v>77</v>
      </c>
      <c r="E241" t="s">
        <v>17</v>
      </c>
      <c r="F241" t="s">
        <v>65</v>
      </c>
      <c r="G241" s="3" t="s">
        <v>67</v>
      </c>
      <c r="I241" s="3" t="s">
        <v>78</v>
      </c>
      <c r="J241" s="3" t="s">
        <v>79</v>
      </c>
      <c r="K241" s="3" t="s">
        <v>13</v>
      </c>
    </row>
    <row r="242" spans="1:16" ht="15.75" customHeight="1" x14ac:dyDescent="0.25">
      <c r="A242" s="3" t="s">
        <v>146</v>
      </c>
      <c r="B242" s="3" t="s">
        <v>147</v>
      </c>
      <c r="C242" s="2" t="str">
        <f>HYPERLINK("http://www.vjscs.com","http://www.vjscs.com")</f>
        <v>http://www.vjscs.com</v>
      </c>
      <c r="D242" s="3" t="s">
        <v>57</v>
      </c>
      <c r="E242" s="3" t="s">
        <v>17</v>
      </c>
      <c r="F242" s="3" t="s">
        <v>81</v>
      </c>
      <c r="G242" s="3" t="s">
        <v>38</v>
      </c>
      <c r="K242" s="3" t="s">
        <v>19</v>
      </c>
    </row>
    <row r="243" spans="1:16" ht="15.75" customHeight="1" x14ac:dyDescent="0.25">
      <c r="A243" s="3" t="s">
        <v>97</v>
      </c>
      <c r="B243" s="3" t="s">
        <v>98</v>
      </c>
      <c r="C243" s="2" t="str">
        <f>HYPERLINK("http://www.walbridge.com","http://www.walbridge.com")</f>
        <v>http://www.walbridge.com</v>
      </c>
      <c r="D243" s="3" t="s">
        <v>99</v>
      </c>
      <c r="E243" s="3" t="s">
        <v>17</v>
      </c>
      <c r="F243" s="3" t="s">
        <v>65</v>
      </c>
      <c r="G243" s="3" t="s">
        <v>38</v>
      </c>
      <c r="H243" s="3" t="s">
        <v>100</v>
      </c>
      <c r="I243" s="3" t="s">
        <v>101</v>
      </c>
      <c r="J243" s="3" t="s">
        <v>102</v>
      </c>
      <c r="K243" s="3" t="s">
        <v>19</v>
      </c>
      <c r="L243" s="3" t="s">
        <v>103</v>
      </c>
      <c r="M243" s="3" t="s">
        <v>104</v>
      </c>
      <c r="N243" s="3" t="s">
        <v>105</v>
      </c>
      <c r="O243" s="3" t="s">
        <v>106</v>
      </c>
      <c r="P243" s="3" t="s">
        <v>724</v>
      </c>
    </row>
    <row r="244" spans="1:16" ht="15.75" customHeight="1" x14ac:dyDescent="0.25">
      <c r="A244" s="3" t="s">
        <v>476</v>
      </c>
      <c r="B244" s="3" t="s">
        <v>477</v>
      </c>
      <c r="C244" s="2" t="str">
        <f>HYPERLINK("http://www.webcor.com","http://www.webcor.com")</f>
        <v>http://www.webcor.com</v>
      </c>
      <c r="D244" s="3" t="s">
        <v>23</v>
      </c>
      <c r="E244" s="3" t="s">
        <v>53</v>
      </c>
      <c r="F244" s="3" t="s">
        <v>94</v>
      </c>
      <c r="G244" s="3" t="s">
        <v>27</v>
      </c>
      <c r="H244" s="3" t="s">
        <v>478</v>
      </c>
      <c r="J244" s="3" t="s">
        <v>26</v>
      </c>
      <c r="K244" s="3" t="s">
        <v>19</v>
      </c>
    </row>
    <row r="245" spans="1:16" ht="15.75" customHeight="1" x14ac:dyDescent="0.25">
      <c r="A245" s="3" t="s">
        <v>515</v>
      </c>
      <c r="B245" s="3" t="s">
        <v>73</v>
      </c>
      <c r="C245" s="2" t="str">
        <f>HYPERLINK("http://www.weddlebros.com","http://www.weddlebros.com")</f>
        <v>http://www.weddlebros.com</v>
      </c>
      <c r="D245" s="3" t="s">
        <v>23</v>
      </c>
      <c r="E245" s="3" t="s">
        <v>17</v>
      </c>
      <c r="F245" s="3" t="s">
        <v>45</v>
      </c>
      <c r="G245" s="3" t="s">
        <v>27</v>
      </c>
      <c r="I245" s="3" t="s">
        <v>516</v>
      </c>
      <c r="J245" s="3" t="s">
        <v>517</v>
      </c>
      <c r="K245" s="3" t="s">
        <v>19</v>
      </c>
      <c r="L245" s="3" t="s">
        <v>518</v>
      </c>
      <c r="M245" s="3" t="s">
        <v>519</v>
      </c>
      <c r="N245" s="3" t="s">
        <v>226</v>
      </c>
      <c r="O245" s="3" t="s">
        <v>105</v>
      </c>
      <c r="P245" s="3" t="s">
        <v>735</v>
      </c>
    </row>
    <row r="246" spans="1:16" ht="15.75" customHeight="1" x14ac:dyDescent="0.25">
      <c r="A246" s="3" t="s">
        <v>183</v>
      </c>
      <c r="B246" s="3" t="s">
        <v>184</v>
      </c>
      <c r="C246" s="2" t="str">
        <f>HYPERLINK("https://www.weigandconstruction.com/","https://www.weigandconstruction.com/")</f>
        <v>https://www.weigandconstruction.com/</v>
      </c>
      <c r="D246" s="3" t="s">
        <v>57</v>
      </c>
      <c r="E246" s="3" t="s">
        <v>17</v>
      </c>
      <c r="F246" s="3" t="s">
        <v>65</v>
      </c>
      <c r="G246" s="3" t="s">
        <v>59</v>
      </c>
      <c r="H246" s="3" t="s">
        <v>185</v>
      </c>
      <c r="K246" s="3" t="s">
        <v>19</v>
      </c>
    </row>
    <row r="247" spans="1:16" ht="15.75" customHeight="1" x14ac:dyDescent="0.25">
      <c r="A247" s="3" t="s">
        <v>580</v>
      </c>
      <c r="B247" s="3" t="s">
        <v>581</v>
      </c>
      <c r="C247" s="2" t="str">
        <f>HYPERLINK("https://www.weisbuilders.com/markets/chicago/","https://www.weisbuilders.com/markets/chicago/")</f>
        <v>https://www.weisbuilders.com/markets/chicago/</v>
      </c>
      <c r="D247" s="3" t="s">
        <v>23</v>
      </c>
      <c r="E247" s="3" t="s">
        <v>17</v>
      </c>
      <c r="F247" s="3" t="s">
        <v>31</v>
      </c>
      <c r="G247" s="3" t="s">
        <v>38</v>
      </c>
      <c r="H247" s="3" t="s">
        <v>582</v>
      </c>
      <c r="K247" s="3" t="s">
        <v>19</v>
      </c>
    </row>
    <row r="248" spans="1:16" ht="15.75" customHeight="1" x14ac:dyDescent="0.25">
      <c r="A248" s="3" t="s">
        <v>297</v>
      </c>
      <c r="B248" s="3" t="s">
        <v>298</v>
      </c>
      <c r="C248" s="2" t="str">
        <f>HYPERLINK("https://www.whiting-turner.com/","https://www.whiting-turner.com/")</f>
        <v>https://www.whiting-turner.com/</v>
      </c>
      <c r="D248" s="3" t="s">
        <v>233</v>
      </c>
      <c r="E248" s="3" t="s">
        <v>17</v>
      </c>
      <c r="F248" s="3" t="s">
        <v>65</v>
      </c>
      <c r="G248" s="3" t="s">
        <v>38</v>
      </c>
      <c r="K248" s="3" t="s">
        <v>19</v>
      </c>
    </row>
    <row r="249" spans="1:16" ht="15.75" customHeight="1" x14ac:dyDescent="0.25">
      <c r="A249" s="3" t="s">
        <v>575</v>
      </c>
      <c r="B249" s="3" t="s">
        <v>56</v>
      </c>
      <c r="C249" s="2" t="str">
        <f>HYPERLINK("http://williamsco.com","http://williamsco.com")</f>
        <v>http://williamsco.com</v>
      </c>
      <c r="D249" s="3" t="s">
        <v>30</v>
      </c>
      <c r="E249" s="3" t="s">
        <v>17</v>
      </c>
      <c r="F249" s="3" t="s">
        <v>65</v>
      </c>
      <c r="G249" s="3" t="s">
        <v>38</v>
      </c>
      <c r="J249" s="3" t="s">
        <v>49</v>
      </c>
      <c r="K249" s="3" t="s">
        <v>19</v>
      </c>
    </row>
    <row r="250" spans="1:16" ht="15.75" customHeight="1" x14ac:dyDescent="0.25">
      <c r="A250" s="3" t="s">
        <v>533</v>
      </c>
      <c r="B250" s="3" t="s">
        <v>22</v>
      </c>
      <c r="C250" s="2" t="str">
        <f>HYPERLINK("http://willmeng.com","http://willmeng.com")</f>
        <v>http://willmeng.com</v>
      </c>
      <c r="D250" s="3" t="s">
        <v>16</v>
      </c>
      <c r="E250" s="3" t="s">
        <v>53</v>
      </c>
      <c r="F250" s="3" t="s">
        <v>118</v>
      </c>
      <c r="G250" s="3" t="s">
        <v>38</v>
      </c>
      <c r="H250" s="3" t="s">
        <v>534</v>
      </c>
      <c r="J250" s="3" t="s">
        <v>54</v>
      </c>
      <c r="K250" s="3" t="s">
        <v>19</v>
      </c>
      <c r="L250" s="3" t="s">
        <v>536</v>
      </c>
      <c r="O250" s="3" t="s">
        <v>290</v>
      </c>
      <c r="P250" s="3" t="s">
        <v>537</v>
      </c>
    </row>
    <row r="251" spans="1:16" ht="15.75" customHeight="1" x14ac:dyDescent="0.25">
      <c r="A251" t="s">
        <v>68</v>
      </c>
      <c r="B251" t="s">
        <v>69</v>
      </c>
      <c r="C251" s="2" t="str">
        <f>HYPERLINK("https://wincoconstruction.com/","https://wincoconstruction.com/")</f>
        <v>https://wincoconstruction.com/</v>
      </c>
      <c r="D251" t="s">
        <v>70</v>
      </c>
      <c r="E251" t="s">
        <v>17</v>
      </c>
      <c r="F251" t="s">
        <v>71</v>
      </c>
      <c r="G251" t="s">
        <v>67</v>
      </c>
      <c r="J251" t="s">
        <v>49</v>
      </c>
      <c r="K251" t="s">
        <v>19</v>
      </c>
    </row>
  </sheetData>
  <autoFilter ref="A2:P251" xr:uid="{00000000-0001-0000-0000-000000000000}"/>
  <sortState xmlns:xlrd2="http://schemas.microsoft.com/office/spreadsheetml/2017/richdata2" ref="A3:Y251">
    <sortCondition ref="A3:A25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Company 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Heather D Hassenplug</cp:lastModifiedBy>
  <dcterms:modified xsi:type="dcterms:W3CDTF">2025-09-15T17:28:33Z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2025-09-13T11:34:35-04:00</dcterms:created>
  <dcterms:modified xsi:type="dcterms:W3CDTF">2025-09-13T11:34:35-04:00</dcterms:modified>
  <cp:revision>0</cp:revision>
</cp:coreProperties>
</file>