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Administrators\Career Fair\2026_02 Spring\"/>
    </mc:Choice>
  </mc:AlternateContent>
  <xr:revisionPtr revIDLastSave="0" documentId="13_ncr:1_{D10CD1ED-9DCD-4292-A022-5882A4021125}" xr6:coauthVersionLast="47" xr6:coauthVersionMax="47" xr10:uidLastSave="{00000000-0000-0000-0000-000000000000}"/>
  <bookViews>
    <workbookView xWindow="28680" yWindow="-120" windowWidth="29040" windowHeight="15720" xr2:uid="{00000000-000D-0000-FFFF-FFFF00000000}"/>
  </bookViews>
  <sheets>
    <sheet name="Company Details" sheetId="1" r:id="rId1"/>
  </sheets>
  <definedNames>
    <definedName name="_xlnm._FilterDatabase" localSheetId="0" hidden="1">'Company Details'!$A$2:$Q$178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1" l="1"/>
  <c r="C9" i="1"/>
  <c r="C3" i="1"/>
  <c r="C104" i="1"/>
  <c r="C158" i="1"/>
  <c r="C12" i="1"/>
  <c r="C16" i="1"/>
  <c r="C33" i="1"/>
  <c r="C54" i="1"/>
  <c r="C120" i="1"/>
  <c r="C46" i="1"/>
  <c r="C146" i="1"/>
  <c r="C139" i="1"/>
  <c r="C35" i="1"/>
  <c r="C118" i="1"/>
  <c r="C13" i="1"/>
  <c r="C75" i="1"/>
  <c r="C18" i="1"/>
  <c r="C116" i="1"/>
  <c r="C132" i="1"/>
  <c r="C109" i="1"/>
  <c r="C121" i="1"/>
  <c r="C8" i="1"/>
  <c r="C130" i="1"/>
  <c r="C19" i="1"/>
  <c r="C6" i="1"/>
  <c r="C103" i="1"/>
  <c r="C48" i="1"/>
  <c r="C163" i="1"/>
  <c r="C52" i="1"/>
  <c r="C94" i="1"/>
  <c r="C138" i="1"/>
  <c r="C93" i="1"/>
  <c r="C44" i="1"/>
  <c r="C167" i="1"/>
  <c r="C110" i="1"/>
  <c r="C38" i="1"/>
  <c r="C95" i="1"/>
  <c r="C91" i="1"/>
  <c r="C43" i="1"/>
  <c r="C58" i="1"/>
  <c r="C125" i="1"/>
  <c r="C135" i="1"/>
  <c r="C11" i="1"/>
  <c r="C23" i="1"/>
  <c r="C159" i="1"/>
  <c r="C21" i="1"/>
  <c r="C61" i="1"/>
  <c r="C102" i="1"/>
  <c r="C28" i="1"/>
  <c r="C24" i="1"/>
  <c r="C22" i="1"/>
  <c r="C87" i="1"/>
  <c r="C31" i="1"/>
  <c r="C131" i="1"/>
  <c r="C20" i="1"/>
  <c r="C14" i="1"/>
  <c r="C113" i="1"/>
  <c r="C57" i="1"/>
  <c r="C82" i="1"/>
  <c r="C114" i="1"/>
  <c r="C160" i="1"/>
  <c r="C86" i="1"/>
  <c r="C25" i="1"/>
  <c r="C65" i="1"/>
  <c r="C83" i="1"/>
  <c r="C64" i="1"/>
  <c r="C123" i="1"/>
  <c r="C144" i="1"/>
  <c r="C117" i="1"/>
  <c r="C73" i="1"/>
  <c r="C140" i="1"/>
  <c r="C10" i="1"/>
  <c r="C111" i="1"/>
  <c r="C101" i="1"/>
  <c r="C55" i="1"/>
  <c r="C5" i="1"/>
  <c r="C78" i="1"/>
  <c r="C34" i="1"/>
  <c r="C29" i="1"/>
  <c r="C165" i="1"/>
  <c r="C128" i="1"/>
  <c r="C168" i="1"/>
  <c r="C115" i="1"/>
  <c r="C68" i="1"/>
  <c r="C142" i="1"/>
  <c r="C136" i="1"/>
  <c r="C119" i="1"/>
  <c r="C127" i="1"/>
  <c r="C126" i="1"/>
  <c r="C69" i="1"/>
  <c r="C145" i="1"/>
  <c r="C72" i="1"/>
  <c r="C129" i="1"/>
  <c r="C74" i="1"/>
  <c r="C76" i="1"/>
  <c r="C30" i="1"/>
  <c r="C134" i="1"/>
  <c r="C49" i="1"/>
  <c r="C42" i="1"/>
  <c r="C164" i="1"/>
  <c r="C66" i="1"/>
  <c r="C166" i="1"/>
  <c r="C51" i="1"/>
  <c r="C27" i="1"/>
  <c r="C40" i="1"/>
  <c r="C147" i="1"/>
  <c r="C143" i="1"/>
  <c r="C81" i="1"/>
  <c r="C41" i="1"/>
  <c r="C50" i="1"/>
  <c r="C98" i="1"/>
  <c r="C148" i="1"/>
  <c r="C108" i="1"/>
  <c r="C161" i="1"/>
  <c r="C133" i="1"/>
  <c r="C77" i="1"/>
  <c r="C156" i="1"/>
  <c r="C137" i="1"/>
  <c r="C124" i="1"/>
  <c r="C85" i="1"/>
  <c r="C90" i="1"/>
  <c r="C107" i="1"/>
  <c r="C99" i="1"/>
  <c r="C67" i="1"/>
  <c r="C92" i="1"/>
  <c r="C39" i="1"/>
  <c r="C79" i="1"/>
  <c r="C70" i="1"/>
  <c r="C141" i="1"/>
  <c r="C151" i="1"/>
  <c r="C32" i="1"/>
  <c r="C71" i="1"/>
  <c r="C63" i="1"/>
  <c r="C88" i="1"/>
  <c r="C162" i="1"/>
  <c r="C152" i="1"/>
  <c r="C97" i="1"/>
  <c r="C149" i="1"/>
  <c r="C150" i="1"/>
  <c r="C7" i="1"/>
  <c r="C89" i="1"/>
  <c r="C157" i="1"/>
  <c r="C56" i="1"/>
  <c r="C84" i="1"/>
  <c r="C112" i="1"/>
  <c r="C37" i="1"/>
  <c r="C15" i="1"/>
  <c r="C105" i="1"/>
  <c r="C122" i="1"/>
  <c r="C96" i="1"/>
  <c r="C60" i="1"/>
  <c r="C26" i="1"/>
  <c r="C100" i="1"/>
  <c r="C53" i="1"/>
  <c r="C47" i="1"/>
  <c r="C80" i="1"/>
  <c r="C155" i="1"/>
  <c r="C17" i="1"/>
  <c r="C59" i="1"/>
  <c r="C153" i="1"/>
  <c r="C4" i="1"/>
  <c r="C62" i="1"/>
  <c r="C36" i="1"/>
  <c r="C45" i="1"/>
  <c r="C154" i="1"/>
</calcChain>
</file>

<file path=xl/sharedStrings.xml><?xml version="1.0" encoding="utf-8"?>
<sst xmlns="http://schemas.openxmlformats.org/spreadsheetml/2006/main" count="1485" uniqueCount="535">
  <si>
    <t>EMPLOYER NAME</t>
  </si>
  <si>
    <t>Industry (Construction)</t>
  </si>
  <si>
    <t>Website</t>
  </si>
  <si>
    <t>Majors Recruited</t>
  </si>
  <si>
    <t>Work Authorization Desired</t>
  </si>
  <si>
    <t>We can hire or are willing to talk to</t>
  </si>
  <si>
    <t>Position Types</t>
  </si>
  <si>
    <t>Office Locations</t>
  </si>
  <si>
    <t>Number of Employees</t>
  </si>
  <si>
    <t>Tuition Reimbursement</t>
  </si>
  <si>
    <t>Tuition Reimbursement - Additional Infor</t>
  </si>
  <si>
    <t>Organization Type</t>
  </si>
  <si>
    <t>Working Environment</t>
  </si>
  <si>
    <t>Training</t>
  </si>
  <si>
    <t>Annual Revenue</t>
  </si>
  <si>
    <t>Yes</t>
  </si>
  <si>
    <t>No</t>
  </si>
  <si>
    <t>Tonn and Blank Construction</t>
  </si>
  <si>
    <t>Commercial, Construction Management Firm, Design / Build, General Contractor, Healthcare</t>
  </si>
  <si>
    <t>Building Construction Management BCM/CMT, Building Information Modeling BIM, Design and Construction Integration DCI, Construction Engr Management CEM, Civil Engineering CIVL, Technology/ Engineering Related Majors</t>
  </si>
  <si>
    <t>Eligible to work in the U.S. with no restrictions</t>
  </si>
  <si>
    <t>Seniors, Juniors, Sophomores, Freshmen, Alumni</t>
  </si>
  <si>
    <t>Full-Time, Internship</t>
  </si>
  <si>
    <t>Private company</t>
  </si>
  <si>
    <t>Enerfab Power &amp; Industrial</t>
  </si>
  <si>
    <t>Industrial, Mechanical</t>
  </si>
  <si>
    <t>Construction Engr Management CEM</t>
  </si>
  <si>
    <t>Seniors, Juniors, Sophomores, Freshmen</t>
  </si>
  <si>
    <t>Full-Time, Internship, Co-op</t>
  </si>
  <si>
    <t>Crown Corr, Inc.</t>
  </si>
  <si>
    <t>Commercial, Specialty Contractor</t>
  </si>
  <si>
    <t>Building Construction Management BCM/CMT, Building Information Modeling BIM, Design and Construction Integration DCI, Computer Graphics Technology CGT, Construction Engr Management CEM, Civil Engineering CIVL</t>
  </si>
  <si>
    <t>International Students, Seniors, Juniors, Sophomores, Freshmen, Masters Degree, PHd, Alumni</t>
  </si>
  <si>
    <t>Full-Time, Internship, Extended Internship</t>
  </si>
  <si>
    <t>(4) Gary,</t>
  </si>
  <si>
    <t>None</t>
  </si>
  <si>
    <t>150-200</t>
  </si>
  <si>
    <t>$250,000,000</t>
  </si>
  <si>
    <t>Gilliatte General Contractors Inc.</t>
  </si>
  <si>
    <t>Construction Management Firm</t>
  </si>
  <si>
    <t>Building Construction Management BCM/CMT</t>
  </si>
  <si>
    <t>Seniors, Alumni</t>
  </si>
  <si>
    <t>11-50 employees</t>
  </si>
  <si>
    <t>A M King</t>
  </si>
  <si>
    <t>Design / Build</t>
  </si>
  <si>
    <t>Building Construction Management BCM/CMT, Design and Construction Integration DCI, Civil Engineering CIVL</t>
  </si>
  <si>
    <t>Seniors, Juniors, Sophomores, Freshmen, Masters Degree</t>
  </si>
  <si>
    <t>51-200 employees</t>
  </si>
  <si>
    <t>Tippmann Group</t>
  </si>
  <si>
    <t>Commercial, Construction Management Firm, Design / Build, General Contractor, Mechanical</t>
  </si>
  <si>
    <t>Building Construction Management BCM/CMT, Building Information Modeling BIM, Design and Construction Integration DCI, Computer Graphics Technology CGT, Construction Engr Management CEM, Civil Engineering CIVL, Technology/ Engineering Related Majors, Business Related (Management, Economics, Finance)</t>
  </si>
  <si>
    <t>Seniors, Juniors, Sophomores, Freshmen, Masters Degree, Alumni</t>
  </si>
  <si>
    <t>Full-Time, Internship, Extended Internship, Co-op</t>
  </si>
  <si>
    <t>1001-5000 employees</t>
  </si>
  <si>
    <t>GEMCO Constructors</t>
  </si>
  <si>
    <t>Commercial, Design / Build, Electrical, Mechanical</t>
  </si>
  <si>
    <t>Construction Engr Management CEM, Civil Engineering CIVL, Business Related (Management, Economics, Finance)</t>
  </si>
  <si>
    <t>500</t>
  </si>
  <si>
    <t>Birge and Held Construction</t>
  </si>
  <si>
    <t>Traylor Bros., Inc.</t>
  </si>
  <si>
    <t>Construction Management Firm, Industrial</t>
  </si>
  <si>
    <t>Building Construction Management BCM/CMT, Construction Engr Management CEM, Civil Engineering CIVL</t>
  </si>
  <si>
    <t>Eligible to work in the U.S. temporarily/will require visa sponsorship for permanent authorization</t>
  </si>
  <si>
    <t>Seniors, Juniors, Sophomores</t>
  </si>
  <si>
    <t>201-500 employees</t>
  </si>
  <si>
    <t>Public company</t>
  </si>
  <si>
    <t>Kelley Construction</t>
  </si>
  <si>
    <t>Commercial, Construction Management Firm, General Contractor, Healthcare, Industrial</t>
  </si>
  <si>
    <t>Building Construction Management BCM/CMT, Construction Engr Management CEM</t>
  </si>
  <si>
    <t>Internship</t>
  </si>
  <si>
    <t>Escarpita Construction Company</t>
  </si>
  <si>
    <t>Commercial, Construction Management Firm, Healthcare, Specialty Contractor</t>
  </si>
  <si>
    <t>Building Construction Management BCM/CMT, Building Information Modeling BIM, Design and Construction Integration DCI, Construction Engr Management CEM, Civil Engineering CIVL, Technology/ Engineering Related Majors, Business Related (Management, Economics, Finance)</t>
  </si>
  <si>
    <t>Eligible to work in the U.S. with no restrictions, Eligible to work in the U.S. temporarily/will require visa sponsorship for permanent authorization</t>
  </si>
  <si>
    <t>Flintco</t>
  </si>
  <si>
    <t>Commercial, Construction Management Firm, Design / Build, General Contractor, Healthcare, Industrial</t>
  </si>
  <si>
    <t>Building Construction Management BCM/CMT, Design and Construction Integration DCI, Construction Engr Management CEM, Civil Engineering CIVL, Technology/ Engineering Related Majors, Business Related (Management, Economics, Finance)</t>
  </si>
  <si>
    <t>Michuda Construction, Inc.</t>
  </si>
  <si>
    <t>100-250</t>
  </si>
  <si>
    <t>Hungry, Humble and Smart</t>
  </si>
  <si>
    <t>ASHE HC
CM-LEAN
LEED</t>
  </si>
  <si>
    <t>Residential</t>
  </si>
  <si>
    <t>Building Construction Management BCM/CMT, Building Information Modeling BIM, Design and Construction Integration DCI, Computer Graphics Technology CGT, Construction Engr Management CEM, Civil Engineering CIVL, Technology/ Engineering Related Majors, Business Related (Management, Economics, Finance), Other</t>
  </si>
  <si>
    <t>Seniors, Juniors, Masters Degree, Alumni</t>
  </si>
  <si>
    <t>501-1000 employees</t>
  </si>
  <si>
    <t>Burns &amp; McDonnell</t>
  </si>
  <si>
    <t>Construction Management Firm, Design / Build</t>
  </si>
  <si>
    <t>Construction Engr Management CEM, Civil Engineering CIVL</t>
  </si>
  <si>
    <t>Seniors, Juniors, Sophomores, Masters Degree</t>
  </si>
  <si>
    <t>5000</t>
  </si>
  <si>
    <t>Are you ready to Create Amazing? You?ll find it at Burns &amp; McDonnell, an engineering, architecture, construction, environmental and consulting solutions firm with offices nationwide. 
You?ll do remarkable work for our clients, discover a tradition of loyalty and find a big family. We believe in doing great things with great people. We?re entrepreneurs, leaders, problem solvers and philanthropists who do work that matters, every day.</t>
  </si>
  <si>
    <t>GH Phipps</t>
  </si>
  <si>
    <t>Commercial, Construction Management Firm, General Contractor, Healthcare</t>
  </si>
  <si>
    <t>Meade</t>
  </si>
  <si>
    <t>Construction Management Firm, Electrical</t>
  </si>
  <si>
    <t>Building Construction Management BCM/CMT, Building Information Modeling BIM, Construction Engr Management CEM</t>
  </si>
  <si>
    <t>Purdy Materials</t>
  </si>
  <si>
    <t>Commercial</t>
  </si>
  <si>
    <t>Building Construction Management BCM/CMT, Business Related (Management, Economics, Finance)</t>
  </si>
  <si>
    <t>International Students, Seniors, Masters Degree, Alumni</t>
  </si>
  <si>
    <t>Full-Time</t>
  </si>
  <si>
    <t>Novak Construction</t>
  </si>
  <si>
    <t>Commercial, Construction Management Firm, Design / Build, Developer, General Contractor, Healthcare, Industrial</t>
  </si>
  <si>
    <t>Barth Electric Company, Inc.</t>
  </si>
  <si>
    <t>Electrical</t>
  </si>
  <si>
    <t>Building Construction Management BCM/CMT, Design and Construction Integration DCI, Construction Engr Management CEM, Technology/ Engineering Related Majors</t>
  </si>
  <si>
    <t>Seniors, Juniors, Sophomores, Freshmen, Masters Degree, PHd, Alumni</t>
  </si>
  <si>
    <t>Dilling Group, Inc.</t>
  </si>
  <si>
    <t>Commercial, Design / Build, Electrical, Industrial, Mechanical</t>
  </si>
  <si>
    <t>Building Construction Management BCM/CMT, Building Information Modeling BIM, Design and Construction Integration DCI, Computer Graphics Technology CGT, Construction Engr Management CEM, Civil Engineering CIVL, Other</t>
  </si>
  <si>
    <t>Seniors, Juniors, Sophomores, Masters Degree, PHd, Alumni</t>
  </si>
  <si>
    <t>Building Construction Management BCM/CMT, Design and Construction Integration DCI, Construction Engr Management CEM, Civil Engineering CIVL, Technology/ Engineering Related Majors</t>
  </si>
  <si>
    <t>Seniors, Juniors</t>
  </si>
  <si>
    <t>PARADIGM CONSTRUCTION &amp; DEVELOPMENT LLC</t>
  </si>
  <si>
    <t>Commercial, Construction Management Firm, Demolition &amp; Reconstruction, Design / Build, Developer, General Contractor, Industrial, Mechanical, Residential</t>
  </si>
  <si>
    <t>Kiewit</t>
  </si>
  <si>
    <t>Commercial, Construction Management Firm, Demolition &amp; Reconstruction, Design / Build, Developer, Electrical, General Contractor, Global Engineering, Heavy - Highway, Industrial, Mechanical, Specialty Contractor</t>
  </si>
  <si>
    <t>20000</t>
  </si>
  <si>
    <t>Garmong Construction Services</t>
  </si>
  <si>
    <t>Building Construction Management BCM/CMT, Building Information Modeling BIM, Design and Construction Integration DCI</t>
  </si>
  <si>
    <t>Turner Construction</t>
  </si>
  <si>
    <t>General Contractor</t>
  </si>
  <si>
    <t>1) Chicago
2) Indianapolis
3) Detroit
...and 40+ other locations!</t>
  </si>
  <si>
    <t>5001-10,000 employees</t>
  </si>
  <si>
    <t>10,000</t>
  </si>
  <si>
    <t>Lennar</t>
  </si>
  <si>
    <t>10,001+ employees</t>
  </si>
  <si>
    <t>Aldridge Electric</t>
  </si>
  <si>
    <t>Electrical, Specialty Contractor</t>
  </si>
  <si>
    <t>Building Construction Management BCM/CMT, Building Information Modeling BIM, Design and Construction Integration DCI, Construction Engr Management CEM, Civil Engineering CIVL</t>
  </si>
  <si>
    <t>Seniors, Juniors, Masters Degree, PHd, Alumni</t>
  </si>
  <si>
    <t>The Weitz Company</t>
  </si>
  <si>
    <t>Commercial, Electrical, General Contractor, Healthcare, Industrial, Mechanical</t>
  </si>
  <si>
    <t>The Walsh Group</t>
  </si>
  <si>
    <t>Meridian Design Build</t>
  </si>
  <si>
    <t>Commercial, Construction Management Firm, Design / Build, General Contractor, Industrial</t>
  </si>
  <si>
    <t>Thompson Thrift</t>
  </si>
  <si>
    <t>Design / Build, Developer, General Contractor, Residential</t>
  </si>
  <si>
    <t>Building Construction Management BCM/CMT, Design and Construction Integration DCI</t>
  </si>
  <si>
    <t>Weddle Bros. Construction Companies</t>
  </si>
  <si>
    <t>Building Construction Management BCM/CMT, Building Information Modeling BIM, Construction Engr Management CEM, Civil Engineering CIVL, Business Related (Management, Economics, Finance)</t>
  </si>
  <si>
    <t>We have offices in three Indiana locations, Bloomington (Headquarters), Indianapolis, and Evansville.</t>
  </si>
  <si>
    <t>3</t>
  </si>
  <si>
    <t>0</t>
  </si>
  <si>
    <t>115</t>
  </si>
  <si>
    <t>We are a hard-working close-knit group. Our unique and desirable culture has led to us being named one of the Best Places to Work in Indiana for SIX consecutive years. Weddle is employee-owned through an ESOP so it really does take a team of all of us working together to be successful and reap the benefits of that success. We typically compete against large national firms that are more than double our size so our team is filled with fighters and employees willing to go above and beyond to get the job done. All these factors lead to a firm that does large high profile projects but feels and acts more like a small family run business. We do not have unapproachable levels of heirarchy like a larger national firm might have, new employees will work alongside Executives from the start.</t>
  </si>
  <si>
    <t>Training will depend on your position, but we do offer position specific training for all new hires. We also offer ongoing training that is created on an individual basis that is specific to each persons career goals.</t>
  </si>
  <si>
    <t>$120 Million</t>
  </si>
  <si>
    <t>Layton Construction</t>
  </si>
  <si>
    <t>Commercial, General Contractor</t>
  </si>
  <si>
    <t>Seniors, Juniors, Sophomores, Masters Degree, Alumni</t>
  </si>
  <si>
    <t>Gradex, Inc.</t>
  </si>
  <si>
    <t>Heavy - Highway</t>
  </si>
  <si>
    <t>As educational and advancement opportunities arise, Gradex is encouraged to hear from its team members of their interests so a discussion can ensue.</t>
  </si>
  <si>
    <t>65,000,000</t>
  </si>
  <si>
    <t>Holder Construction</t>
  </si>
  <si>
    <t>Commercial, Construction Management Firm, General Contractor</t>
  </si>
  <si>
    <t>Clayco</t>
  </si>
  <si>
    <t>Commercial, Design / Build, General Contractor, Industrial, Mechanical</t>
  </si>
  <si>
    <t>Thieneman Construction, Inc</t>
  </si>
  <si>
    <t>Commercial, Construction Management Firm, Industrial, Specialty Contractor</t>
  </si>
  <si>
    <t>Summit Design + Build, LLC</t>
  </si>
  <si>
    <t>Commercial, Construction Management Firm, General Contractor, Residential</t>
  </si>
  <si>
    <t>Summit Design + Build has deep roots in Chicago’s Fulton Market, from our first office on Lake Street to our renovated office building on Carpenter Street. In February of 2020, we moved into our new home at 1040 W. Fulton Market as we continue to grow in tandem with the neighborhood we’ve long called home.
In August of 2017, we opened our first regional office in Tampa, Florida. With strong ties to the area, it was the natural next step to expand our operations in this booming market. This has opened the door for us to service clients throughout the greater Tampa Bay Area as well as the southern United States.</t>
  </si>
  <si>
    <t>50</t>
  </si>
  <si>
    <t>We work hard. We have fun. We continuously challenge ourselves and each other to be the best that we can be. The best part is we make great friends while doing it.
Summit Design + Build has grown to be one of the smartest, most innovative general contractors by focusing on our key proposition: building spaces where people &amp; business thrive.
As a part of our team of construction experts, you are committed to living out this proposition by being willing to…
Be the client’s hero
Lose sleep when necessary
Never cut corners
Be a crazy-good listener
Anticipate problems
Bring it everyday
Own each project 150%
Do what you promise
Contribute with all your talents and insights
Enjoy your work</t>
  </si>
  <si>
    <t>Hilti North America</t>
  </si>
  <si>
    <t>Commercial, Global Engineering, Industrial, Other</t>
  </si>
  <si>
    <t>Building Construction Management BCM/CMT, Civil Engineering CIVL, Business Related (Management, Economics, Finance)</t>
  </si>
  <si>
    <t>JE Dunn Construction</t>
  </si>
  <si>
    <t>23</t>
  </si>
  <si>
    <t>2750</t>
  </si>
  <si>
    <t>DPR Construction</t>
  </si>
  <si>
    <t>Commercial, Construction Management Firm, Design / Build, Electrical, General Contractor, Healthcare</t>
  </si>
  <si>
    <t>Building Construction Management BCM/CMT, Building Information Modeling BIM, Construction Engr Management CEM, Civil Engineering CIVL, Technology/ Engineering Related Majors</t>
  </si>
  <si>
    <t>MAC Construction &amp; Excavating, Inc.</t>
  </si>
  <si>
    <t>Design / Build, General Contractor, Heavy - Highway, Industrial, Mechanical, Specialty Contractor</t>
  </si>
  <si>
    <t>HASKELL</t>
  </si>
  <si>
    <t>Commercial, Construction Management Firm, Design / Build, General Contractor, Global Engineering, Healthcare, Heavy - Highway, Industrial, Specialty Contractor</t>
  </si>
  <si>
    <t>Building Construction Management BCM/CMT, Building Information Modeling BIM, Design and Construction Integration DCI, Computer Graphics Technology CGT, Construction Engr Management CEM, Civil Engineering CIVL, Technology/ Engineering Related Majors</t>
  </si>
  <si>
    <t>1500</t>
  </si>
  <si>
    <t>Energetic, engaged, challenging and customer-focused - both internal and external.  We are committed to providing the BEST job of our team members' lives and are open to feedback on how to best serve this purpose.  Collaborative and creative, we seek team-oriented and energetic talent to join our team.</t>
  </si>
  <si>
    <t>Meyer Najem</t>
  </si>
  <si>
    <t>Olthof Homes</t>
  </si>
  <si>
    <t>Design / Build, Developer, Residential</t>
  </si>
  <si>
    <t>St. John, IN</t>
  </si>
  <si>
    <t>140</t>
  </si>
  <si>
    <t>Highly organized environment and assertive in accomplishing goals in a professional manner.</t>
  </si>
  <si>
    <t>Libs Paving Co., Inc.</t>
  </si>
  <si>
    <t>Kokosing, Inc.</t>
  </si>
  <si>
    <t>Commercial, Construction Management Firm, Demolition &amp; Reconstruction, Design / Build, Electrical, General Contractor, Heavy - Highway, Industrial, Mechanical, Specialty Contractor, Other</t>
  </si>
  <si>
    <t>Building Construction Management BCM/CMT, Construction Engr Management CEM, Civil Engineering CIVL, Technology/ Engineering Related Majors</t>
  </si>
  <si>
    <t>R.T. Moore Company</t>
  </si>
  <si>
    <t>Mechanical</t>
  </si>
  <si>
    <t>Building Construction Management BCM/CMT, Construction Engr Management CEM, Technology/ Engineering Related Majors</t>
  </si>
  <si>
    <t>Indianapolis, IN 
Sarasota, FL
Fort Myers, FL
Columbus, OH</t>
  </si>
  <si>
    <t>600</t>
  </si>
  <si>
    <t>Our competitive edge is our people and our values. At R.T. Moore, you?re more than an employee. You?re the face of our business, the voice of our values, and the heart of all we do. R.T. Moore is a family owned company! With that, we are a large company with a small family feel. We work hard and have fun doing it! All R.T. Moore team members show up every day with the same purpose - Build Something that Matters! Our employees take pride in what they do. From the CEO down, we all hold each other to the high standard of our core values - do what's right, be honest and fair, share in company success, and build strong relationships.</t>
  </si>
  <si>
    <t>$125 Million</t>
  </si>
  <si>
    <t>Skanska</t>
  </si>
  <si>
    <t>Commercial, Construction Management Firm, General Contractor, Heavy - Highway</t>
  </si>
  <si>
    <t>9000</t>
  </si>
  <si>
    <t>$7.5 Billion</t>
  </si>
  <si>
    <t>Turner &amp; Townsend</t>
  </si>
  <si>
    <t>Building Construction Management BCM/CMT, Building Information Modeling BIM, Design and Construction Integration DCI, Construction Engr Management CEM, Civil Engineering CIVL, Business Related (Management, Economics, Finance)</t>
  </si>
  <si>
    <t>Seniors, Masters Degree, PHd, Alumni</t>
  </si>
  <si>
    <t>Irving Materials, Inc.</t>
  </si>
  <si>
    <t>Commercial, Construction Management Firm, Heavy - Highway, Industrial, Residential</t>
  </si>
  <si>
    <t>Juniors, Sophomores, Freshmen</t>
  </si>
  <si>
    <t>Shiel Sexton Company, Inc</t>
  </si>
  <si>
    <t>Webcor Builders</t>
  </si>
  <si>
    <t>Commercial, Design / Build, General Contractor, Healthcare, Industrial</t>
  </si>
  <si>
    <t>Building Construction Management BCM/CMT, Design and Construction Integration DCI, Construction Engr Management CEM, Civil Engineering CIVL</t>
  </si>
  <si>
    <t>Oncor Electric Delivery</t>
  </si>
  <si>
    <t>Construction Management Firm, Demolition &amp; Reconstruction, Electrical, Industrial, Specialty Contractor</t>
  </si>
  <si>
    <t>Other organization</t>
  </si>
  <si>
    <t>The Poole and Kent Corporation</t>
  </si>
  <si>
    <t>Commercial, Construction Management Firm, Mechanical, Specialty Contractor</t>
  </si>
  <si>
    <t>Messer Construction</t>
  </si>
  <si>
    <t>Building Construction Management BCM/CMT, Civil Engineering CIVL</t>
  </si>
  <si>
    <t>F.A. Wilhelm Construction</t>
  </si>
  <si>
    <t>Commercial, Construction Management Firm, Design / Build, Electrical, General Contractor, Healthcare, Industrial, Mechanical</t>
  </si>
  <si>
    <t>2500</t>
  </si>
  <si>
    <t>E&amp;B Paving</t>
  </si>
  <si>
    <t>Sophomores, Freshmen</t>
  </si>
  <si>
    <t>Kelso-Burnett</t>
  </si>
  <si>
    <t>Suntec Concrete</t>
  </si>
  <si>
    <t>Commercial, Design / Build, Specialty Contractor</t>
  </si>
  <si>
    <t>Seniors, Juniors, Alumni</t>
  </si>
  <si>
    <t>The Hill Group</t>
  </si>
  <si>
    <t>Commercial, Mechanical</t>
  </si>
  <si>
    <t>Building Construction Management BCM/CMT, Technology/ Engineering Related Majors</t>
  </si>
  <si>
    <t>The Hill Group 22-acre corporate campus is located in Franklin Park, Illinois.</t>
  </si>
  <si>
    <t>1</t>
  </si>
  <si>
    <t>850</t>
  </si>
  <si>
    <t/>
  </si>
  <si>
    <t>The Hill Group offers continous education internally and externally to its employees who wish to grow within the industry and the organization.
The Hill Group has a specialized seven year training program for engineers who are interested in an entrepreneurial opportunity with a limitless earning potential.</t>
  </si>
  <si>
    <t>220,000,000</t>
  </si>
  <si>
    <t>Dunnet Bay Construction</t>
  </si>
  <si>
    <t>General Contractor, Heavy - Highway</t>
  </si>
  <si>
    <t>Caddell Construction</t>
  </si>
  <si>
    <t>Commercial, Other</t>
  </si>
  <si>
    <t>Building Construction Management BCM/CMT, Building Information Modeling BIM, Construction Engr Management CEM, Civil Engineering CIVL</t>
  </si>
  <si>
    <t>Construction Management Firm, General Contractor</t>
  </si>
  <si>
    <t>F.H. Paschen, S.N. Nielsen &amp; Assoc, LLC</t>
  </si>
  <si>
    <t>Construction Management Firm, Design / Build, General Contractor</t>
  </si>
  <si>
    <t>Whiting-Turner Contracting Company</t>
  </si>
  <si>
    <t>Harrell-Fish Inc.</t>
  </si>
  <si>
    <t>Commercial, Construction Management Firm, Design / Build, Industrial, Mechanical, Residential</t>
  </si>
  <si>
    <t>Building Construction Management BCM/CMT, Building Information Modeling BIM</t>
  </si>
  <si>
    <t>We do whatever it takes, as one team, to make a difference by being leaders in mechanical and building solutions.  It is our vision to relentlessly grow, develop, and build our people, company, and communities for a better future.</t>
  </si>
  <si>
    <t>Weis Builders</t>
  </si>
  <si>
    <t>Commercial, Construction Management Firm, General Contractor, Healthcare, Residential</t>
  </si>
  <si>
    <t>Building Construction Management BCM/CMT, Design and Construction Integration DCI, Construction Engr Management CEM</t>
  </si>
  <si>
    <t>E&amp;K</t>
  </si>
  <si>
    <t>Specialty Contractor</t>
  </si>
  <si>
    <t>Chicago
Denver
Phoenix
Omaha
Kansas City</t>
  </si>
  <si>
    <t>5</t>
  </si>
  <si>
    <t>1,000-1,50</t>
  </si>
  <si>
    <t>Employee Student Loan Paydown Program</t>
  </si>
  <si>
    <t>Core Purpose – We are a proactive provider of construction solutions through an inspired, diverse, and imaginative workforce.
Vision – We will be a nationally recognized organization sought after by customers, suppliers, employees, and investors by:
Providing a personally rewarding workplace
Incorporating strategic placement of highly talented professionals
Being a highly effective, lean, and nimble organization
Maximizing returns to shareholders and employees
Pursuing strategic growth opportunities
Values –
Treat people right
Act with integrity
Be accountable to ourselves and our clients
Be a responsible steward in our communities
Be results-driven
Demand uncompromising safety
Recognize innovative solutions
Have fun
Celebrate winning</t>
  </si>
  <si>
    <t>100% Company-Paid Community Classes</t>
  </si>
  <si>
    <t>Executive Construction Inc.</t>
  </si>
  <si>
    <t>International Students, Seniors, Juniors, Sophomores, Freshmen</t>
  </si>
  <si>
    <t>CORPORATE OFFICE
235 Fencl Lane, Hillside, IL  60162 
708.236.3300
CHICAGO OFFICE
440 South LaSalle Street, Suite 770, Chicago, IL 60605</t>
  </si>
  <si>
    <t>Two (2)</t>
  </si>
  <si>
    <t>Building Construction Management BCM/CMT, Construction Engr Management CEM, Civil Engineering CIVL, Other</t>
  </si>
  <si>
    <t>Shook Construction Co.</t>
  </si>
  <si>
    <t>Commercial, Construction Management Firm, Design / Build, General Contractor, Healthcare, Industrial, Other</t>
  </si>
  <si>
    <t>Cianbro</t>
  </si>
  <si>
    <t>Electrical, General Contractor, Heavy - Highway, Industrial, Mechanical</t>
  </si>
  <si>
    <t>Construction Engr Management CEM, Civil Engineering CIVL, Technology/ Engineering Related Majors</t>
  </si>
  <si>
    <t>InPwr Inc</t>
  </si>
  <si>
    <t>Building Construction Management BCM/CMT, Technology/ Engineering Related Majors, Business Related (Management, Economics, Finance)</t>
  </si>
  <si>
    <t>Industrial Electric, Inc.</t>
  </si>
  <si>
    <t>Commercial, Electrical, Industrial</t>
  </si>
  <si>
    <t>Building Construction Management BCM/CMT, Building Information Modeling BIM, Design and Construction Integration DCI, Construction Engr Management CEM, Business Related (Management, Economics, Finance), Other</t>
  </si>
  <si>
    <t>Path Construction</t>
  </si>
  <si>
    <t>Arlington Heights, IL, Charlotte, NC, Scottsdale, AZ and Champaign IL.</t>
  </si>
  <si>
    <t>80</t>
  </si>
  <si>
    <t>Path Construction is a Chicago based general contractor providing a vast array of construction services to multiple regions throughout the country.  We have offices in Arlington Heights, IL, Scottsdale, AZ, Champaign, IL and Charlotte, NC with work throughout the U.S.  Our expertise is very diverse and includes experience on small and large projects of many different types, including but not limited to: healthcare, residential, transportation, water and waste treatment, convention centers, laboratories, correctional, and institutional. The main philosophy and strategy for the growth of our organization is to be on the cutting edge of all aspects of the construction process. Additionally, our unmatched customer satisfaction and, most importantly, the development and quality of our people drive our success.</t>
  </si>
  <si>
    <t>Path Construction offers a detailed and hands on training experience.  New hires and interns will get placed on a team where they will learn and grow with a Sr. Project Manager and Superintendent.  Path also has a new hire orientation in addition to online resources from Path University.</t>
  </si>
  <si>
    <t>Ruby-Collins, Inc.</t>
  </si>
  <si>
    <t>HRP Construction</t>
  </si>
  <si>
    <t>Heavy - Highway, Specialty Contractor, Other</t>
  </si>
  <si>
    <t>The Conlan Company</t>
  </si>
  <si>
    <t>Hensel Phelps</t>
  </si>
  <si>
    <t>Commercial, Construction Management Firm, Design / Build, General Contractor</t>
  </si>
  <si>
    <t>Renascent, Inc.</t>
  </si>
  <si>
    <t>Demolition &amp; Reconstruction, Design / Build</t>
  </si>
  <si>
    <t>Building Construction Management BCM/CMT, Building Information Modeling BIM, Civil Engineering CIVL</t>
  </si>
  <si>
    <t>U.S. Engineering</t>
  </si>
  <si>
    <t>Reynolds Construction, LLC</t>
  </si>
  <si>
    <t>Civil Engineering CIVL</t>
  </si>
  <si>
    <t>Power Construction Company</t>
  </si>
  <si>
    <t>Commercial, General Contractor, Healthcare, Industrial</t>
  </si>
  <si>
    <t>Headquarters:
8750 W. Bryn Mawr Avenue, Suite 500, Chicago, IL 60631-3546
Downtown Office:
225 W. Washington Street, Suite 1420,  Chicago, IL 60606-2418</t>
  </si>
  <si>
    <t>We are builders. We crave being in the field and share an appetite for innovation. We are driven to improve our process and problem solve. We put clients first and we deliver.
Who you are and what you do matters. We aren't just a team here, we are a family.</t>
  </si>
  <si>
    <t>With the help of a constantly evolving on-line library of lessons learned in our Power Playbook, our best practices will help you push beyond your learning curve quickly. We offer more than 100 workshops and programs each year, all taught in-house. Our legacy is the opportunity for people to be able to continue to grow and thrive.
Regardless of whether you?re just starting your career or you?ve been at it for 20 years, you?ll be paired with a mentor right away. Our mentors are committed to providing support, coaching and guidance over the long-term through trusted and honest dialogue. It?s a two-way value exchange for a more satisfying career.</t>
  </si>
  <si>
    <t>Signature Construction, LLC</t>
  </si>
  <si>
    <t>Commercial, Construction Management Firm, Design / Build, Developer, General Contractor, Residential</t>
  </si>
  <si>
    <t>Our corporate office is located on the Pedcor campus in Carmel, Indiana.
We do not have satellite offices other than our job site trailers.</t>
  </si>
  <si>
    <t>18</t>
  </si>
  <si>
    <t>Signature?s formula for success starts with its people.  Signature, unlike many other multi-family builders, only employs degreed construction professionals.  This starts with the onsite personnel and runs through the rest of our construction team.  All on-site personnel in a management roll have a four year building construction management degree, or equivalent.  Signature?s on-site construction professionals are educated and trained to handle the wide array of problems, issues, people and personalities necessary to successfully complete a project on time, within budget and with a high level of quality.  This speaks volumes when you consider who you as the owner want to be your front line construction representative looking out for your best interests.  Whether its subcontractors, local code officials, neighbors, lenders, equity participants or owners our field staff are knowledgeable well spoken professionals that make a difference in the success and quality of each project.  Our Company?s culture encourages participation from all employees in the process of developing innovative solutions to resolve job site conditions and challenges to minimize potential negative impacts to our projects.</t>
  </si>
  <si>
    <t>Construction is a learning experience every day. We pride ourselves on providing continued training opportunities and surrounding our younger graduates with as many experienced team resources as possible for continued individual and continued company success.</t>
  </si>
  <si>
    <t>200M</t>
  </si>
  <si>
    <t>Summit Livestock Facilities</t>
  </si>
  <si>
    <t>Construction Management Firm, Design / Build, Industrial</t>
  </si>
  <si>
    <t>Helix Electric</t>
  </si>
  <si>
    <t>Commercial, Construction Management Firm, Design / Build, Electrical, Healthcare, Industrial, Residential, Specialty Contractor</t>
  </si>
  <si>
    <t>Patterson Horth</t>
  </si>
  <si>
    <t>Seniors</t>
  </si>
  <si>
    <t>Wm. A . Randolph, Inc.</t>
  </si>
  <si>
    <t>Rosendin Electric</t>
  </si>
  <si>
    <t>Wharton Smith, Inc.</t>
  </si>
  <si>
    <t>Cambridge Companies, Inc</t>
  </si>
  <si>
    <t>Griffith, IN and Scottsdale, AZ</t>
  </si>
  <si>
    <t>2</t>
  </si>
  <si>
    <t>17</t>
  </si>
  <si>
    <t>Since we are a small, family run company we offer an environment that is a little more relaxed than larger organizations.  We expect people to hold themselves accountable and to be a part of the team.</t>
  </si>
  <si>
    <t>The amount of training depends on the position and their responsibilities.  We typically take the time to train over the first 3 months as opposed to all at once.</t>
  </si>
  <si>
    <t>28000000</t>
  </si>
  <si>
    <t>CORE Construction</t>
  </si>
  <si>
    <t>CORE Construction has offices throughout the U.S.A.
Arizona
Florida
Illinois
Indiana
Louisiana
Nevada
Tennessee
Texas</t>
  </si>
  <si>
    <t>21</t>
  </si>
  <si>
    <t>1,200</t>
  </si>
  <si>
    <t>Our mission is to earn the trust of our employees, building partners and clients. Achieving this mission begins by building teams who have unwavering, comprehensive trust in one another.  
Each team member understands the CORE values we stand for:
Integrity, Fairness, Continuous Improvement and Results. These CORE Values represent foundational elements of trust itself. We are dedicated to earning the trust of our clients through our commitment to teamwork, our adherence to our CORE values and to the belief that "The Client Decides."</t>
  </si>
  <si>
    <t>At CORE, we pride ourselves on continuous improvement. We provide our employees with opportunities to expand their abilities through both formal and on-the-job education including in-house training sessions on field safety practices and new technology, sponsored training seminars, teleconferences and continued higher education.</t>
  </si>
  <si>
    <t>$1,200,000,000.00</t>
  </si>
  <si>
    <t>J.C. Hart Company</t>
  </si>
  <si>
    <t>Construction Management Firm, Design / Build, Developer, Residential</t>
  </si>
  <si>
    <t>Seniors, Juniors, Sophomores, Alumni</t>
  </si>
  <si>
    <t>Corporate office is in Carmel, IN. Communities are in Indianapolis, West Lafayette, and Bloomington, IN and soon Toledo, OH.</t>
  </si>
  <si>
    <t>24</t>
  </si>
  <si>
    <t>123</t>
  </si>
  <si>
    <t>Positive and encouraging work environment.  There are opportunities for further training and development in all aspects of our company.</t>
  </si>
  <si>
    <t>The training and onboarding process consists of training along side a manager or team lead. There are periodic check ins at 1 month, 3 months, 6 months, and 1 year.</t>
  </si>
  <si>
    <t>Abel Construction</t>
  </si>
  <si>
    <t>Force Construction Company, Inc.</t>
  </si>
  <si>
    <t>Commercial, Design / Build, Developer, General Contractor, Heavy - Highway, Industrial</t>
  </si>
  <si>
    <t>Milestone Contractors</t>
  </si>
  <si>
    <t>Building Construction Management BCM/CMT, Construction Engr Management CEM, Civil Engineering CIVL, Business Related (Management, Economics, Finance)</t>
  </si>
  <si>
    <t>Otis Elevator</t>
  </si>
  <si>
    <t>Other</t>
  </si>
  <si>
    <t>Building Construction Management BCM/CMT, Design and Construction Integration DCI, Construction Engr Management CEM, Civil Engineering CIVL, Technology/ Engineering Related Majors, Business Related (Management, Economics, Finance), Other</t>
  </si>
  <si>
    <t>Anning-Johnson Co</t>
  </si>
  <si>
    <t>Commercial, Construction Management Firm, Specialty Contractor</t>
  </si>
  <si>
    <t>10</t>
  </si>
  <si>
    <t>2400</t>
  </si>
  <si>
    <t>Follow the link to our website for a video that describes our culture. https://anningjohnson.com/careers/students/</t>
  </si>
  <si>
    <t>SPS Corporation</t>
  </si>
  <si>
    <t>Construction Management Firm, Design / Build, Specialty Contractor</t>
  </si>
  <si>
    <t>Building Construction Management BCM/CMT, Design and Construction Integration DCI, Business Related (Management, Economics, Finance)</t>
  </si>
  <si>
    <t>Huston Electric</t>
  </si>
  <si>
    <t>Commercial, Design / Build, Electrical, Industrial, Residential</t>
  </si>
  <si>
    <t>Pepper Construction Company</t>
  </si>
  <si>
    <t>Building Construction Management BCM/CMT, Building Information Modeling BIM, Design and Construction Integration DCI, Computer Graphics Technology CGT, Construction Engr Management CEM</t>
  </si>
  <si>
    <t>Chicago, Illinois
Barrington, Illinois
Indianapolis, Indiana
Columbus, Ohio
Cincinnati, Ohio
Milwaukee, Wisconsin</t>
  </si>
  <si>
    <t>Employees are eligible for tuition reimbursement after one year of service.   We also provide student loan assistance to all existing employees.</t>
  </si>
  <si>
    <t>Pepper is a family owned and operated organization and that family feel resonates through our entire organization.  Our people are our most valuable asset and we are only successful as a company because of each and every person that is a part of our team.</t>
  </si>
  <si>
    <t>Pepper employees receive training through many avenues including, in person, virtual, on demand, experiential, and mentorships.  Like the buildings we build, a training plan is not one size fits all and we strive to get our people the training they need when they need it.</t>
  </si>
  <si>
    <t>T5 Data Centers</t>
  </si>
  <si>
    <t>Quanta Infrastructure Solutions Group</t>
  </si>
  <si>
    <t>Building Construction Management BCM/CMT, Building Information Modeling BIM, Construction Engr Management CEM, Civil Engineering CIVL, Technology/ Engineering Related Majors, Business Related (Management, Economics, Finance)</t>
  </si>
  <si>
    <t>Grand Contracting</t>
  </si>
  <si>
    <t>Building Construction Management BCM/CMT, Design and Construction Integration DCI, Civil Engineering CIVL, Technology/ Engineering Related Majors, Business Related (Management, Economics, Finance)</t>
  </si>
  <si>
    <t>Keystone Construction Corp</t>
  </si>
  <si>
    <t>Commercial, Developer, General Contractor</t>
  </si>
  <si>
    <t>International Students, Seniors, Juniors, Sophomores, Masters Degree, PHd, Alumni</t>
  </si>
  <si>
    <t>Grand Industrial</t>
  </si>
  <si>
    <t>Commercial, Demolition &amp; Reconstruction, Design / Build, General Contractor, Industrial, Mechanical</t>
  </si>
  <si>
    <t>Bulley &amp; Andrews, LLC</t>
  </si>
  <si>
    <t>Landmark Properties</t>
  </si>
  <si>
    <t>Commercial, Developer, General Contractor, Residential</t>
  </si>
  <si>
    <t>Walbridge</t>
  </si>
  <si>
    <t>Detroit, Michigan (headquarters)
Charlotte, North Carolina
Kalamazoo, Michigan
Kokomo, Indiana
Pittsburgh, Pennsylvania
St. Louis, Missouri
Tampa, Florida
Mexico City, Mexico
Sao Paulo, Brazil
WIndsor, Ontario</t>
  </si>
  <si>
    <t>8</t>
  </si>
  <si>
    <t>1000</t>
  </si>
  <si>
    <t>We will pay for MUST training if the job site requires it.  Students also have access to hundreds of courses through the Walbridge Learning/Performance site and LinkedIn Learning.</t>
  </si>
  <si>
    <t>Our goal is to provide meaningful work experiences for talented students in their fields of study with the goal of a full-time career with Walbridge upon graduation. 
We are committed to keeping our employees, subcontractors and their employees, our clients and the general public safe each and every day.  You will have a customized onboarding plan to help you get acclimated to the Walbridge way of doing business, allowing you to job shadow, meet people from all areas of the business and be an integral member of the team.</t>
  </si>
  <si>
    <t>Continual learning is the hallmark of our culture.  Knowledge is not just a tool we use; it is the very product we sell.  As professionals, we are 100% committed to sharpening our skills.  We offer training programs based on both strategic business need and individual development planning.
We believe that the path to employees? career growth is two-fold: we ensure that they understand the knowledge requirements of their positions, and we give them a way to achieve that knowledge.  We post our core training requirements for each position on our website.  Our state-of-the-art online Learning Management System (LMS) enables all employees to see our entire course catalog complete with dates of the next training events and descriptions of the course content.  
Our formal mentoring program teams mentors and mentees for one year of mentoring in a safe and confidential environment.  All mentors and mentees receive on-going formal training on a variety of self-improvement, management and communications topics designed to raise the level of engagement and knowledge shared between each team.  Mentor and mentee teams, with diverse geographical locations, are provided web cameras and a live meeting environment to ensure regular face to face communication.
We adhere to ISO 9001:2008 accredited procedures with a full-time training manager, staff and dedicated, advanced training facilities to monitor and manage programming at our headquarters and on job sites.  We promote and reward life-long learning as a vital part of career advancement.
Walbridge hosts CPR, AED and First Aid training which is open to our employees as well as all construction trades, and their immediate families, in the Detroit Metropolitan area.
We are so committed to providing a safe place to work and reducing our impact on the environment that we provided significant training to our partner community to share our safety techniques and environmental standards.  Our Crane Action Plan has been adopted by many of our customers and other safety conscious groups and is standard training even on many projects in which we are not involved.
We are committed to helping our employees develop expertise, and it shows.  Our teams are recognized as industry experts in 3D modeling, Environmental Sustainability, Safety and many other aspects.  They are speakers and provide training at Universities, industry conferences and leadership development conferences.
Each quarter, our teams gather to review their financial performance, discuss initiatives and present their standings to shareholders and managers of all levels.  They do this through a group report card which measures many things including commitment to corporate training standards and hours of training per employee.</t>
  </si>
  <si>
    <t>$1.7 Billion</t>
  </si>
  <si>
    <t>Commercial, Construction Management Firm, Design / Build, Developer, General Contractor, Heavy - Highway</t>
  </si>
  <si>
    <t>Kent Power Inc</t>
  </si>
  <si>
    <t>Gaylor Electric</t>
  </si>
  <si>
    <t>Commercial, Design / Build, Electrical, Industrial</t>
  </si>
  <si>
    <t>Parsons</t>
  </si>
  <si>
    <t>Design / Build, Electrical, Global Engineering, Mechanical</t>
  </si>
  <si>
    <t>Building Information Modeling BIM, Design and Construction Integration DCI, Civil Engineering CIVL</t>
  </si>
  <si>
    <t>Barnard Construction Company, Inc.</t>
  </si>
  <si>
    <t>Brandenburg Industrial Service</t>
  </si>
  <si>
    <t>Demolition &amp; Reconstruction, Industrial, Specialty Contractor</t>
  </si>
  <si>
    <t>Corporate Office: Chicago, IL
Division Offices: Arecibo, PR; Bethlehem, PA; Elmhurst, IL; Gary, IN; Houston, TX; Troy, MI;</t>
  </si>
  <si>
    <t>7</t>
  </si>
  <si>
    <t>Satterfield &amp; Pontikes Construction, Inc.</t>
  </si>
  <si>
    <t>Commercial, General Contractor, Healthcare</t>
  </si>
  <si>
    <t>Houston,TX 
Dallas, TX 
San Antonio, TX 
Los Angeles, CA
New York, NY</t>
  </si>
  <si>
    <t>Case-by-case</t>
  </si>
  <si>
    <t>Teamwork 
Safety 
Accountability 
Innovation 
Communication 
Consistency</t>
  </si>
  <si>
    <t>We have monthly trainings and an online portal with trainings for employees</t>
  </si>
  <si>
    <t>$500 + Million</t>
  </si>
  <si>
    <t>CK Construction</t>
  </si>
  <si>
    <t>Central Ohio</t>
  </si>
  <si>
    <t>200</t>
  </si>
  <si>
    <t>Corna Kokosing provides educational assistance to all associates after one year of employment.  Educational assistance covers both tuition and books.</t>
  </si>
  <si>
    <t>Our environment is as varied as our work day.  Depending on the role and the clients we serve, our associates spend their day in the office, at the job site, or a combination of both.  Regardless of where our associates work, Corna Kokosing is focused on helping team members build their career.  We offer in-house training along with opportunities to learn and grow in classes ranging from project management to LEAN construction methods held outside the CK walls.  Our community commitment is visible throughout our organization.  Associates are active participants in many charitable, cultural and faith based organizations contributing their time, talent, and leadership.</t>
  </si>
  <si>
    <t>All of our new team members attend new hire orientation on day one. Beyond that we cater teaching and training to the role and the person.  Safety is one of our cornerstones, therefore all our associates receive 10 HR OSHA Training and associates in supervisory roles go through the more extensive 30 HR OSHA class.</t>
  </si>
  <si>
    <t>$200 million</t>
  </si>
  <si>
    <t>Lauth Construction</t>
  </si>
  <si>
    <t>Commercial, Construction Management Firm, Design / Build, Developer, General Contractor, Industrial</t>
  </si>
  <si>
    <t>Brinkmann Constructors</t>
  </si>
  <si>
    <t>Builtech Services, LLC</t>
  </si>
  <si>
    <t>Commercial, Construction Management Firm, Demolition &amp; Reconstruction, General Contractor, Healthcare, Industrial, Residential</t>
  </si>
  <si>
    <t>65</t>
  </si>
  <si>
    <t>Calhoun Construction</t>
  </si>
  <si>
    <t>Mortenson</t>
  </si>
  <si>
    <t>Gilbane Building Company</t>
  </si>
  <si>
    <t>Commercial, Construction Management Firm, Demolition &amp; Reconstruction, General Contractor, Healthcare</t>
  </si>
  <si>
    <t>Brasfield &amp; Gorrie</t>
  </si>
  <si>
    <t>Birmingham, AL
Atlanta, GA
Columbus, GA
Orlando, FL
Jacksonville, FL
Raleigh, NC
Nashville, TN
Dallas, TX</t>
  </si>
  <si>
    <t>2 billion</t>
  </si>
  <si>
    <t>Vequity Construction</t>
  </si>
  <si>
    <t>Commercial, Construction Management Firm, Design / Build, Developer, General Contractor</t>
  </si>
  <si>
    <t>Building Construction Management BCM/CMT, Building Information Modeling BIM, Design and Construction Integration DCI, Technology/ Engineering Related Majors</t>
  </si>
  <si>
    <t>Buckingham Companies</t>
  </si>
  <si>
    <t>ARCO, a Family of Construction Companies</t>
  </si>
  <si>
    <t>Design / Build, General Contractor</t>
  </si>
  <si>
    <t>Shuck Corporation</t>
  </si>
  <si>
    <t>Reeves Young, LLC</t>
  </si>
  <si>
    <t>Commercial, General Contractor, Industrial, Other</t>
  </si>
  <si>
    <t>GCON</t>
  </si>
  <si>
    <t>Electric Plus, Inc.</t>
  </si>
  <si>
    <t>Commercial, Electrical</t>
  </si>
  <si>
    <t>LPX Group</t>
  </si>
  <si>
    <t>Commercial, Construction Management Firm, Design / Build, General Contractor, Heavy - Highway, Industrial</t>
  </si>
  <si>
    <t>McCarthy Building Companies, Inc.</t>
  </si>
  <si>
    <t>Commercial, Construction Management Firm, Demolition &amp; Reconstruction, Design / Build, Electrical, General Contractor, Healthcare, Industrial, Mechanical, Specialty Contractor</t>
  </si>
  <si>
    <t>Dillon Construction Group</t>
  </si>
  <si>
    <t>Opus Design Build, LLC</t>
  </si>
  <si>
    <t>Design / Build, Developer</t>
  </si>
  <si>
    <t>Minneapolis, MN
Rosemont, IL
Denver, CO
Des Moines, IA
Kansas City, MO
Indianapolis, IN
Milwaukee, WI
St. Louis, MO
Phoenix, AR</t>
  </si>
  <si>
    <t>Williams Company</t>
  </si>
  <si>
    <t>Commercial, Design / Build, General Contractor, Industrial</t>
  </si>
  <si>
    <t>ENC Construction &amp; Development</t>
  </si>
  <si>
    <t>MacDougall Pierce Construction</t>
  </si>
  <si>
    <t>Commercial, Construction Management Firm, Design / Build, General Contractor, Other</t>
  </si>
  <si>
    <t>55</t>
  </si>
  <si>
    <t>Skender Construction</t>
  </si>
  <si>
    <t>Commercial, Construction Management Firm, Demolition &amp; Reconstruction, General Contractor, Healthcare, Residential</t>
  </si>
  <si>
    <t>International Students, Seniors, Juniors, Sophomores, Freshmen, Masters Degree, Alumni</t>
  </si>
  <si>
    <t>The Skender experience is dynamic, high-energy, and propelled by a hunger to improve our process. That?s why we?re committed to providing our employees with continuous learning and ongoing coaching without micromanaging. We place a high premium on confidence without arrogance, understanding that the best ideas come from an open environment with approachable leaders. Everyone contributes and everyone works to support their teammates.
We strive to deepen our cultural values to ensure that we?re ideally positioned to meet our business goals. Every member of our team leads by example and values one another?creating an infectious and prized culture. The experience we provide our clients is possible because of what we?ve created among ourselves. We?re innovators, collaborators, true partners and firm believers that the building journey should be fun.
That?s what sets us apart. And that?s what gives our purpose meaning.</t>
  </si>
  <si>
    <t>$400M</t>
  </si>
  <si>
    <t>Manhattan Construction</t>
  </si>
  <si>
    <t>Fischer Homes</t>
  </si>
  <si>
    <t>Construction Management Firm, Design / Build, Residential</t>
  </si>
  <si>
    <t>Cincinnati, OH
Erlanger, KY
Columbus, OH
Indianapolis, IN
Atlanta, GA
Louisville, KY
Dayton, OH</t>
  </si>
  <si>
    <t>500+</t>
  </si>
  <si>
    <t>Within the Fischer Homes organization, we value diversity and see each Associate as a team member and valuable asset. We select highly competent individuals to join our team, provide them with all of the resources, training, and development possible for them to make significant contributions, drive their own success while determining their career paths. The rewards for their efforts are advanced career opportunities with commensurate compensation packages and ultimately, the continued growth and stability of both Associates and Fischer Homes.</t>
  </si>
  <si>
    <t>We offer world class training for all associates that will allow for professional development and growth within the company!</t>
  </si>
  <si>
    <t>Weigand Construction Co., Inc.</t>
  </si>
  <si>
    <t>Commercial, Construction Management Firm, Demolition &amp; Reconstruction, Design / Build, Industrial</t>
  </si>
  <si>
    <t>Estridge Homes</t>
  </si>
  <si>
    <t>New Hudson Facades</t>
  </si>
  <si>
    <t>Construction Management Firm, Global Engineering</t>
  </si>
  <si>
    <t>AECOM Hunt</t>
  </si>
  <si>
    <t>Bowen Engineering Corporation</t>
  </si>
  <si>
    <t>Construction Management Firm, Design / Build, General Contractor, Industrial</t>
  </si>
  <si>
    <t>275</t>
  </si>
  <si>
    <t>Sargent &amp; Lundy</t>
  </si>
  <si>
    <t>Chicago, IL
Wilmington, DE
Chattanooga, TN
Charlotte, NC
Elkridge, MD
Hamilton, NJ</t>
  </si>
  <si>
    <t>10+</t>
  </si>
  <si>
    <t>1,800</t>
  </si>
  <si>
    <t>Alt Construction LLC</t>
  </si>
  <si>
    <t>Commercial, Construction Management Firm, Demolition &amp; Reconstruction, Design / Build, Developer, General Contractor, Healthcare, Residential</t>
  </si>
  <si>
    <t>Building Construction Management BCM/CMT, Building Information Modeling BIM, Design and Construction Integration DCI, Construction Engr Management CEM, Technology/ Engineering Related Majors, Business Related (Management, Economics, Finance)</t>
  </si>
  <si>
    <t>PulteGroup</t>
  </si>
  <si>
    <t>Onyx and East</t>
  </si>
  <si>
    <t>Construction Management Firm, General Contractor, Residential</t>
  </si>
  <si>
    <t>Servpro of West St. Joseph County &amp; South Bend Northeast</t>
  </si>
  <si>
    <t>Commercial, Disaster Restoration, General Contractor, Residential</t>
  </si>
  <si>
    <t>55667 Currant Rd.
Mishawaka, Indiana 46545</t>
  </si>
  <si>
    <t>20</t>
  </si>
  <si>
    <t>SERVPRO® of South Bend, Northeast's work environment is fast paced but fun and open environment.</t>
  </si>
  <si>
    <t>New hires will receive a variety of training from onboard training to advanced continuing education as well as software training.</t>
  </si>
  <si>
    <t>3,000,000.00</t>
  </si>
  <si>
    <t>Penhall Company</t>
  </si>
  <si>
    <t>Commercial, Demolition &amp; Reconstruction, Heavy - Highway, Specialty Contractor</t>
  </si>
  <si>
    <t>BMWC Constructors</t>
  </si>
  <si>
    <t>Inherent Commercial, LLC</t>
  </si>
  <si>
    <t>BAKER CONSTRUCTION</t>
  </si>
  <si>
    <t>Commercial, Industrial, Specialty Contractor</t>
  </si>
  <si>
    <t>4000</t>
  </si>
  <si>
    <t>To relentlessly push our company?s performance and enhance quality of workmanship, Baker provides in-depth programs of ongoing professional training and education to further our coworkers? capabilities and opportunities. In 1998, we formally established the Baker University Training Program to ensure the continued development of our skilled workforce and management team.
Baker?s commitment to training and education has been a guiding force that has created our current culture, and it will be the key to our future success. It is essential to always seek out and master emerging technologies that will improve our coworkers, our company, and our industry.</t>
  </si>
  <si>
    <t>Perry Building Contractors</t>
  </si>
  <si>
    <t>CRG Residential</t>
  </si>
  <si>
    <t>Developer, General Contractor, Residential</t>
  </si>
  <si>
    <t>Smith Mountain Builders</t>
  </si>
  <si>
    <t>Building Construction Management BCM/CMT, Design and Construction Integration DCI, Construction Engr Management CEM, Business Related (Management, Economics, Finance)</t>
  </si>
  <si>
    <t>The Garrett Companies</t>
  </si>
  <si>
    <t>Commercial, Design / Build, Developer, General Contractor, Residential</t>
  </si>
  <si>
    <t>Engineered Structures Inc.</t>
  </si>
  <si>
    <t>Building Construction Management BCM/CMT, Computer Graphics Technology CGT, Construction Engr Management CEM, Civil Engineering CIVL, Technology/ Engineering Related Majors, Business Related (Management, Economics, Finance)</t>
  </si>
  <si>
    <t>Juniors, Sophomores</t>
  </si>
  <si>
    <t>Powers &amp; Sons Construction</t>
  </si>
  <si>
    <t>Building Construction Management BCM/CMT, Construction Engr Management CEM, Civil Engineering CIVL, Business Related (Management, Economics, Finance), Other</t>
  </si>
  <si>
    <t>Fluor Corporation</t>
  </si>
  <si>
    <t>Global Engineering</t>
  </si>
  <si>
    <t>Construction Engr Management CEM, Civil Engineering CIVL, Other</t>
  </si>
  <si>
    <t>Fluor has more than 100 offices in 36 countries on six continents, including locations in North America, South America, Europe, Africa, Middle East, Asia and Australia.</t>
  </si>
  <si>
    <t>60,000</t>
  </si>
  <si>
    <t>Fluor?s employee and workplace strategy includes a core commitment to ethical business practices, combined with building long-standing relationships with all stakeholders. Fluor offers employees an engaging work environment that presents each person with opportunities to attain his or her full potential.</t>
  </si>
  <si>
    <t>One of Fluor?s top priorities is to provide ongoing training and development for both salaried employees and craft personnel through multiple venues, including Fluor University, the company?s online learning platform. Employees can select from among a wide variety of self-paced, online training courses and have options to sign up for location-specific, instructor-led and virtual courses. More than 1,000 online courses are also available for all disciplines and career levels. Fluor is one of 30 companies recognized by the American Society for Training and Development for enterprise-wide success through employee learning.</t>
  </si>
  <si>
    <t>Compass Commercial Construction Group</t>
  </si>
  <si>
    <t>Commercial, Design / Build, Industrial</t>
  </si>
  <si>
    <t>40</t>
  </si>
  <si>
    <t>BIG Construction, LLC.</t>
  </si>
  <si>
    <t>Atlas Excavating Inc</t>
  </si>
  <si>
    <t>Specialty Contractor, Other</t>
  </si>
  <si>
    <t>Design / Build, Other</t>
  </si>
  <si>
    <t>Design and Construction Integration DCI, Other</t>
  </si>
  <si>
    <t>North Mechanical Contracting, Inc</t>
  </si>
  <si>
    <t>Commercial, Construction Management Firm, Demolition &amp; Reconstruction, Design / Build, Developer, Healthcare, Industrial, Mechanical, Specialty Contractor</t>
  </si>
  <si>
    <t>84 Lumber</t>
  </si>
  <si>
    <t>Commercial, Design / Build, Residential, Other</t>
  </si>
  <si>
    <t>Seniors, Masters Degree</t>
  </si>
  <si>
    <t>2.3 Billion</t>
  </si>
  <si>
    <t>America's Home Place</t>
  </si>
  <si>
    <t># of Domestic Locations</t>
  </si>
  <si>
    <t># of International Locations</t>
  </si>
  <si>
    <t>Corporate Office: Monroe, OH
Carolinas Operations:
Aiken Office 
Aiken, SC
Central Florida Office
Orlando, FL
Highrise Operations
Dallas, TX
Louisiana Operations
Metairie, LA
Northern Operations
Monroe, OH
Rocky Mountain Operations
Aurora, CO
South Florida Operations
Fort Lauderdale, FL
Southern Operations
Houston, TX
Southwest Operations
Phoenix, AZ
BakerRD
 Clovis, NM
Baker Flooring
Monroe, Ohio
Baker DC
 Washington DC</t>
  </si>
  <si>
    <t>Old Town</t>
  </si>
  <si>
    <t>Commercial, Design / Build</t>
  </si>
  <si>
    <t>Building Construction Management BCM/CMT, Design and Construction Integration DCI, Business Related (Management, Economics, Finance), Other</t>
  </si>
  <si>
    <t>International Students, Seniors, Juniors, Sophomores, Freshmen, Alumni</t>
  </si>
  <si>
    <t>Event Registration: 2026 WL CONSTRUCTION MANAGEMENT SPRING CAREER 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</si>
</sst>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rgb="FF000000"/>
      <name val="Calibri"/>
    </font>
    <font>
      <b/>
      <sz val="12"/>
      <color rgb="FF0070C0"/>
      <name val="Calibri"/>
    </font>
    <font>
      <sz val="12"/>
      <color rgb="FF0070C0"/>
      <name val="Calibri"/>
    </font>
    <font>
      <sz val="12"/>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applyFont="1"/>
    <xf numFmtId="0" fontId="1" fillId="0" borderId="0" xfId="0" applyFont="1"/>
    <xf numFmtId="0" fontId="2" fillId="0" borderId="0" xfId="0" applyFont="1"/>
    <xf numFmtId="0" fontId="3" fillId="0" borderId="0" xfId="0" applyFont="1" applyAlignment="1">
      <alignment wrapText="1"/>
    </xf>
    <xf numFmtId="0" fontId="1" fillId="0" borderId="0" xfId="0" applyFont="1" applyAlignment="1"/>
    <xf numFmtId="0" fontId="0" fillId="0" borderId="0" xfId="0" applyFont="1" applyAlignment="1"/>
    <xf numFmtId="0" fontId="3" fillId="0" borderId="0" xfId="0" applyFont="1" applyAlignment="1"/>
    <xf numFmtId="0" fontId="2" fillId="0" borderId="0" xfId="0" applyFont="1" applyAlignme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8"/>
  <sheetViews>
    <sheetView tabSelected="1" workbookViewId="0">
      <pane ySplit="2" topLeftCell="A3" activePane="bottomLeft" state="frozen"/>
      <selection pane="bottomLeft" activeCell="A2" sqref="A2"/>
    </sheetView>
  </sheetViews>
  <sheetFormatPr defaultRowHeight="15.75" x14ac:dyDescent="0.25"/>
  <cols>
    <col min="1" max="17" width="16.625" customWidth="1"/>
  </cols>
  <sheetData>
    <row r="1" spans="1:17" x14ac:dyDescent="0.25">
      <c r="A1" s="1" t="s">
        <v>534</v>
      </c>
    </row>
    <row r="2" spans="1:17" s="5" customFormat="1" x14ac:dyDescent="0.25">
      <c r="A2" s="4" t="s">
        <v>0</v>
      </c>
      <c r="B2" s="4" t="s">
        <v>1</v>
      </c>
      <c r="C2" s="4" t="s">
        <v>2</v>
      </c>
      <c r="D2" s="4" t="s">
        <v>3</v>
      </c>
      <c r="E2" s="4" t="s">
        <v>4</v>
      </c>
      <c r="F2" s="4" t="s">
        <v>5</v>
      </c>
      <c r="G2" s="4" t="s">
        <v>6</v>
      </c>
      <c r="H2" s="4" t="s">
        <v>7</v>
      </c>
      <c r="I2" s="4" t="s">
        <v>527</v>
      </c>
      <c r="J2" s="4" t="s">
        <v>528</v>
      </c>
      <c r="K2" s="4" t="s">
        <v>8</v>
      </c>
      <c r="L2" s="4" t="s">
        <v>9</v>
      </c>
      <c r="M2" s="4" t="s">
        <v>10</v>
      </c>
      <c r="N2" s="4" t="s">
        <v>11</v>
      </c>
      <c r="O2" s="4" t="s">
        <v>12</v>
      </c>
      <c r="P2" s="4" t="s">
        <v>13</v>
      </c>
      <c r="Q2" s="4" t="s">
        <v>14</v>
      </c>
    </row>
    <row r="3" spans="1:17" s="5" customFormat="1" x14ac:dyDescent="0.25">
      <c r="A3" s="6" t="s">
        <v>522</v>
      </c>
      <c r="B3" s="6" t="s">
        <v>523</v>
      </c>
      <c r="C3" s="7" t="str">
        <f>HYPERLINK("https://www.84lumber.com/careers/","https://www.84lumber.com/careers/")</f>
        <v>https://www.84lumber.com/careers/</v>
      </c>
      <c r="D3" s="6" t="s">
        <v>138</v>
      </c>
      <c r="E3" s="6" t="s">
        <v>20</v>
      </c>
      <c r="F3" s="6" t="s">
        <v>524</v>
      </c>
      <c r="G3" s="6" t="s">
        <v>100</v>
      </c>
      <c r="K3" s="6" t="s">
        <v>53</v>
      </c>
      <c r="L3" s="6" t="s">
        <v>16</v>
      </c>
      <c r="N3" s="6" t="s">
        <v>23</v>
      </c>
      <c r="Q3" s="6" t="s">
        <v>525</v>
      </c>
    </row>
    <row r="4" spans="1:17" s="5" customFormat="1" x14ac:dyDescent="0.25">
      <c r="A4" s="5" t="s">
        <v>43</v>
      </c>
      <c r="B4" s="5" t="s">
        <v>44</v>
      </c>
      <c r="C4" s="7" t="str">
        <f>HYPERLINK("http://amkinggroup.com","http://amkinggroup.com")</f>
        <v>http://amkinggroup.com</v>
      </c>
      <c r="D4" s="5" t="s">
        <v>45</v>
      </c>
      <c r="E4" s="5" t="s">
        <v>20</v>
      </c>
      <c r="F4" s="5" t="s">
        <v>46</v>
      </c>
      <c r="G4" s="5" t="s">
        <v>22</v>
      </c>
      <c r="K4" s="5" t="s">
        <v>47</v>
      </c>
      <c r="L4" s="5" t="s">
        <v>16</v>
      </c>
      <c r="N4" s="5" t="s">
        <v>23</v>
      </c>
    </row>
    <row r="5" spans="1:17" s="5" customFormat="1" x14ac:dyDescent="0.25">
      <c r="A5" s="6" t="s">
        <v>337</v>
      </c>
      <c r="B5" s="6" t="s">
        <v>102</v>
      </c>
      <c r="C5" s="7" t="str">
        <f>HYPERLINK("http://www.abelconstruction.com","http://www.abelconstruction.com")</f>
        <v>http://www.abelconstruction.com</v>
      </c>
      <c r="D5" s="6" t="s">
        <v>61</v>
      </c>
      <c r="E5" s="6" t="s">
        <v>20</v>
      </c>
      <c r="F5" s="6" t="s">
        <v>32</v>
      </c>
      <c r="G5" s="6" t="s">
        <v>28</v>
      </c>
      <c r="K5" s="6" t="s">
        <v>64</v>
      </c>
      <c r="L5" s="6" t="s">
        <v>16</v>
      </c>
      <c r="N5" s="6" t="s">
        <v>23</v>
      </c>
    </row>
    <row r="6" spans="1:17" s="5" customFormat="1" x14ac:dyDescent="0.25">
      <c r="A6" s="6" t="s">
        <v>464</v>
      </c>
      <c r="B6" s="6" t="s">
        <v>86</v>
      </c>
      <c r="C6" s="7" t="str">
        <f>HYPERLINK("http://aecom.com","http://aecom.com")</f>
        <v>http://aecom.com</v>
      </c>
      <c r="D6" s="6" t="s">
        <v>82</v>
      </c>
      <c r="E6" s="6" t="s">
        <v>20</v>
      </c>
      <c r="F6" s="6" t="s">
        <v>106</v>
      </c>
      <c r="G6" s="6" t="s">
        <v>22</v>
      </c>
      <c r="L6" s="6" t="s">
        <v>16</v>
      </c>
    </row>
    <row r="7" spans="1:17" s="5" customFormat="1" x14ac:dyDescent="0.25">
      <c r="A7" s="6" t="s">
        <v>127</v>
      </c>
      <c r="B7" s="6" t="s">
        <v>128</v>
      </c>
      <c r="C7" s="7" t="str">
        <f>HYPERLINK("https://www.aldridgegroup.com/","https://www.aldridgegroup.com/")</f>
        <v>https://www.aldridgegroup.com/</v>
      </c>
      <c r="D7" s="6" t="s">
        <v>129</v>
      </c>
      <c r="E7" s="6" t="s">
        <v>20</v>
      </c>
      <c r="F7" s="6" t="s">
        <v>130</v>
      </c>
      <c r="G7" s="6" t="s">
        <v>22</v>
      </c>
      <c r="L7" s="6" t="s">
        <v>16</v>
      </c>
    </row>
    <row r="8" spans="1:17" s="5" customFormat="1" x14ac:dyDescent="0.25">
      <c r="A8" s="6" t="s">
        <v>472</v>
      </c>
      <c r="B8" s="6" t="s">
        <v>473</v>
      </c>
      <c r="C8" s="7" t="str">
        <f>HYPERLINK("https://www.altconstruction.com/","https://www.altconstruction.com/")</f>
        <v>https://www.altconstruction.com/</v>
      </c>
      <c r="D8" s="6" t="s">
        <v>474</v>
      </c>
      <c r="E8" s="6" t="s">
        <v>20</v>
      </c>
      <c r="F8" s="6" t="s">
        <v>51</v>
      </c>
      <c r="G8" s="6" t="s">
        <v>22</v>
      </c>
      <c r="K8" s="6" t="s">
        <v>42</v>
      </c>
      <c r="L8" s="6" t="s">
        <v>16</v>
      </c>
      <c r="N8" s="6" t="s">
        <v>23</v>
      </c>
    </row>
    <row r="9" spans="1:17" s="5" customFormat="1" x14ac:dyDescent="0.25">
      <c r="A9" s="6" t="s">
        <v>526</v>
      </c>
      <c r="B9" s="6" t="s">
        <v>477</v>
      </c>
      <c r="C9" s="7" t="str">
        <f>HYPERLINK("https://www.americashomeplace.com","https://www.americashomeplace.com")</f>
        <v>https://www.americashomeplace.com</v>
      </c>
      <c r="D9" s="6" t="s">
        <v>95</v>
      </c>
      <c r="E9" s="6" t="s">
        <v>20</v>
      </c>
      <c r="F9" s="6" t="s">
        <v>150</v>
      </c>
      <c r="G9" s="6" t="s">
        <v>22</v>
      </c>
      <c r="K9" s="6" t="s">
        <v>64</v>
      </c>
      <c r="L9" s="6" t="s">
        <v>16</v>
      </c>
      <c r="N9" s="6" t="s">
        <v>23</v>
      </c>
    </row>
    <row r="10" spans="1:17" s="5" customFormat="1" x14ac:dyDescent="0.25">
      <c r="A10" s="6" t="s">
        <v>345</v>
      </c>
      <c r="B10" s="6" t="s">
        <v>346</v>
      </c>
      <c r="C10" s="7" t="str">
        <f>HYPERLINK("https://anningjohnson.com/","https://anningjohnson.com/")</f>
        <v>https://anningjohnson.com/</v>
      </c>
      <c r="D10" s="6" t="s">
        <v>242</v>
      </c>
      <c r="E10" s="6" t="s">
        <v>20</v>
      </c>
      <c r="F10" s="6" t="s">
        <v>27</v>
      </c>
      <c r="G10" s="6" t="s">
        <v>22</v>
      </c>
      <c r="I10" s="6" t="s">
        <v>347</v>
      </c>
      <c r="K10" s="6" t="s">
        <v>348</v>
      </c>
      <c r="L10" s="6" t="s">
        <v>16</v>
      </c>
      <c r="N10" s="6" t="s">
        <v>23</v>
      </c>
      <c r="O10" s="6" t="s">
        <v>349</v>
      </c>
    </row>
    <row r="11" spans="1:17" s="5" customFormat="1" x14ac:dyDescent="0.25">
      <c r="A11" s="6" t="s">
        <v>425</v>
      </c>
      <c r="B11" s="6" t="s">
        <v>426</v>
      </c>
      <c r="C11" s="7" t="str">
        <f>HYPERLINK("https://thearcoway.com/","https://thearcoway.com/")</f>
        <v>https://thearcoway.com/</v>
      </c>
      <c r="D11" s="6" t="s">
        <v>61</v>
      </c>
      <c r="E11" s="6" t="s">
        <v>73</v>
      </c>
      <c r="F11" s="6" t="s">
        <v>27</v>
      </c>
      <c r="G11" s="6" t="s">
        <v>22</v>
      </c>
      <c r="L11" s="6" t="s">
        <v>16</v>
      </c>
    </row>
    <row r="12" spans="1:17" s="5" customFormat="1" x14ac:dyDescent="0.25">
      <c r="A12" s="6" t="s">
        <v>516</v>
      </c>
      <c r="B12" s="6" t="s">
        <v>517</v>
      </c>
      <c r="C12" s="7" t="str">
        <f>HYPERLINK("https://www.atlasexcavating.com","https://www.atlasexcavating.com")</f>
        <v>https://www.atlasexcavating.com</v>
      </c>
      <c r="D12" s="6" t="s">
        <v>40</v>
      </c>
      <c r="E12" s="6" t="s">
        <v>20</v>
      </c>
      <c r="F12" s="6" t="s">
        <v>27</v>
      </c>
      <c r="G12" s="6" t="s">
        <v>22</v>
      </c>
      <c r="K12" s="6" t="s">
        <v>47</v>
      </c>
      <c r="L12" s="6" t="s">
        <v>16</v>
      </c>
      <c r="N12" s="6" t="s">
        <v>23</v>
      </c>
    </row>
    <row r="13" spans="1:17" s="5" customFormat="1" x14ac:dyDescent="0.25">
      <c r="A13" s="6" t="s">
        <v>489</v>
      </c>
      <c r="B13" s="6" t="s">
        <v>490</v>
      </c>
      <c r="C13" s="7" t="str">
        <f>HYPERLINK("https://bakerconstruction.com/","https://bakerconstruction.com/")</f>
        <v>https://bakerconstruction.com/</v>
      </c>
      <c r="D13" s="6" t="s">
        <v>242</v>
      </c>
      <c r="E13" s="6" t="s">
        <v>20</v>
      </c>
      <c r="F13" s="6" t="s">
        <v>21</v>
      </c>
      <c r="G13" s="6" t="s">
        <v>52</v>
      </c>
      <c r="H13" s="6" t="s">
        <v>529</v>
      </c>
      <c r="K13" s="6" t="s">
        <v>491</v>
      </c>
      <c r="L13" s="6" t="s">
        <v>15</v>
      </c>
      <c r="P13" s="6" t="s">
        <v>492</v>
      </c>
    </row>
    <row r="14" spans="1:17" s="5" customFormat="1" x14ac:dyDescent="0.25">
      <c r="A14" s="6" t="s">
        <v>389</v>
      </c>
      <c r="B14" s="6" t="s">
        <v>39</v>
      </c>
      <c r="C14" s="7" t="str">
        <f>HYPERLINK("http://www.barnard-inc.com","http://www.barnard-inc.com")</f>
        <v>http://www.barnard-inc.com</v>
      </c>
      <c r="D14" s="6" t="s">
        <v>61</v>
      </c>
      <c r="E14" s="6" t="s">
        <v>20</v>
      </c>
      <c r="F14" s="6" t="s">
        <v>112</v>
      </c>
      <c r="G14" s="6" t="s">
        <v>22</v>
      </c>
      <c r="L14" s="6" t="s">
        <v>16</v>
      </c>
    </row>
    <row r="15" spans="1:17" s="5" customFormat="1" x14ac:dyDescent="0.25">
      <c r="A15" s="6" t="s">
        <v>103</v>
      </c>
      <c r="B15" s="6" t="s">
        <v>104</v>
      </c>
      <c r="C15" s="7" t="str">
        <f>HYPERLINK("http://www.barthelectric.com","http://www.barthelectric.com")</f>
        <v>http://www.barthelectric.com</v>
      </c>
      <c r="D15" s="6" t="s">
        <v>105</v>
      </c>
      <c r="E15" s="6" t="s">
        <v>20</v>
      </c>
      <c r="F15" s="6" t="s">
        <v>106</v>
      </c>
      <c r="G15" s="6" t="s">
        <v>33</v>
      </c>
      <c r="K15" s="6" t="s">
        <v>47</v>
      </c>
      <c r="L15" s="6" t="s">
        <v>16</v>
      </c>
      <c r="N15" s="6" t="s">
        <v>23</v>
      </c>
    </row>
    <row r="16" spans="1:17" s="5" customFormat="1" x14ac:dyDescent="0.25">
      <c r="A16" s="6" t="s">
        <v>515</v>
      </c>
      <c r="B16" s="6" t="s">
        <v>39</v>
      </c>
      <c r="C16" s="7" t="str">
        <f>HYPERLINK("https://www.buildbig.com/","https://www.buildbig.com/")</f>
        <v>https://www.buildbig.com/</v>
      </c>
      <c r="D16" s="6" t="s">
        <v>212</v>
      </c>
      <c r="E16" s="6" t="s">
        <v>20</v>
      </c>
      <c r="F16" s="6" t="s">
        <v>46</v>
      </c>
      <c r="G16" s="6" t="s">
        <v>69</v>
      </c>
      <c r="L16" s="6" t="s">
        <v>16</v>
      </c>
    </row>
    <row r="17" spans="1:17" s="5" customFormat="1" x14ac:dyDescent="0.25">
      <c r="A17" s="5" t="s">
        <v>58</v>
      </c>
      <c r="B17" s="5" t="s">
        <v>39</v>
      </c>
      <c r="C17" s="7" t="str">
        <f>HYPERLINK("http://www.birgeandheldconstruction.com","http://www.birgeandheldconstruction.com")</f>
        <v>http://www.birgeandheldconstruction.com</v>
      </c>
      <c r="D17" s="5" t="s">
        <v>40</v>
      </c>
      <c r="E17" s="5" t="s">
        <v>20</v>
      </c>
      <c r="F17" s="5" t="s">
        <v>21</v>
      </c>
      <c r="G17" s="5" t="s">
        <v>22</v>
      </c>
      <c r="L17" s="5" t="s">
        <v>16</v>
      </c>
    </row>
    <row r="18" spans="1:17" s="5" customFormat="1" x14ac:dyDescent="0.25">
      <c r="A18" s="6" t="s">
        <v>487</v>
      </c>
      <c r="B18" s="6" t="s">
        <v>243</v>
      </c>
      <c r="C18" s="7" t="str">
        <f>HYPERLINK("http://www.bmwc.com","http://www.bmwc.com")</f>
        <v>http://www.bmwc.com</v>
      </c>
      <c r="D18" s="6" t="s">
        <v>68</v>
      </c>
      <c r="E18" s="6" t="s">
        <v>20</v>
      </c>
      <c r="F18" s="6" t="s">
        <v>21</v>
      </c>
      <c r="G18" s="6" t="s">
        <v>52</v>
      </c>
      <c r="L18" s="6" t="s">
        <v>16</v>
      </c>
    </row>
    <row r="19" spans="1:17" s="5" customFormat="1" x14ac:dyDescent="0.25">
      <c r="A19" s="6" t="s">
        <v>465</v>
      </c>
      <c r="B19" s="6" t="s">
        <v>466</v>
      </c>
      <c r="C19" s="7" t="str">
        <f>HYPERLINK("https://www.bowenengineering.com/","https://www.bowenengineering.com/")</f>
        <v>https://www.bowenengineering.com/</v>
      </c>
      <c r="D19" s="6" t="s">
        <v>242</v>
      </c>
      <c r="E19" s="6" t="s">
        <v>20</v>
      </c>
      <c r="F19" s="6" t="s">
        <v>27</v>
      </c>
      <c r="G19" s="6" t="s">
        <v>28</v>
      </c>
      <c r="K19" s="6" t="s">
        <v>467</v>
      </c>
      <c r="L19" s="6" t="s">
        <v>16</v>
      </c>
      <c r="N19" s="6" t="s">
        <v>23</v>
      </c>
    </row>
    <row r="20" spans="1:17" s="5" customFormat="1" x14ac:dyDescent="0.25">
      <c r="A20" s="6" t="s">
        <v>390</v>
      </c>
      <c r="B20" s="6" t="s">
        <v>391</v>
      </c>
      <c r="C20" s="7" t="str">
        <f>HYPERLINK("http://www.brandenburg.com","http://www.brandenburg.com")</f>
        <v>http://www.brandenburg.com</v>
      </c>
      <c r="D20" s="6" t="s">
        <v>61</v>
      </c>
      <c r="E20" s="6" t="s">
        <v>20</v>
      </c>
      <c r="F20" s="6" t="s">
        <v>51</v>
      </c>
      <c r="G20" s="6" t="s">
        <v>22</v>
      </c>
      <c r="H20" s="6" t="s">
        <v>392</v>
      </c>
      <c r="I20" s="6" t="s">
        <v>393</v>
      </c>
      <c r="K20" s="6" t="s">
        <v>84</v>
      </c>
      <c r="L20" s="6" t="s">
        <v>16</v>
      </c>
      <c r="N20" s="6" t="s">
        <v>23</v>
      </c>
    </row>
    <row r="21" spans="1:17" s="5" customFormat="1" x14ac:dyDescent="0.25">
      <c r="A21" s="6" t="s">
        <v>418</v>
      </c>
      <c r="B21" s="6" t="s">
        <v>156</v>
      </c>
      <c r="C21" s="7" t="str">
        <f>HYPERLINK("http://www.brasfieldgorrie.com","http://www.brasfieldgorrie.com")</f>
        <v>http://www.brasfieldgorrie.com</v>
      </c>
      <c r="D21" s="6" t="s">
        <v>212</v>
      </c>
      <c r="E21" s="6" t="s">
        <v>20</v>
      </c>
      <c r="F21" s="6" t="s">
        <v>27</v>
      </c>
      <c r="G21" s="6" t="s">
        <v>28</v>
      </c>
      <c r="H21" s="6" t="s">
        <v>419</v>
      </c>
      <c r="I21" s="6" t="s">
        <v>376</v>
      </c>
      <c r="J21" s="6" t="s">
        <v>143</v>
      </c>
      <c r="K21" s="6" t="s">
        <v>222</v>
      </c>
      <c r="L21" s="6" t="s">
        <v>16</v>
      </c>
      <c r="N21" s="6" t="s">
        <v>23</v>
      </c>
      <c r="Q21" s="6" t="s">
        <v>420</v>
      </c>
    </row>
    <row r="22" spans="1:17" s="5" customFormat="1" x14ac:dyDescent="0.25">
      <c r="A22" s="6" t="s">
        <v>410</v>
      </c>
      <c r="B22" s="6" t="s">
        <v>149</v>
      </c>
      <c r="C22" s="7" t="str">
        <f>HYPERLINK("https://brinkmannconstructors.com/","https://brinkmannconstructors.com/")</f>
        <v>https://brinkmannconstructors.com/</v>
      </c>
      <c r="D22" s="6" t="s">
        <v>61</v>
      </c>
      <c r="E22" s="6" t="s">
        <v>20</v>
      </c>
      <c r="F22" s="6" t="s">
        <v>27</v>
      </c>
      <c r="G22" s="6" t="s">
        <v>22</v>
      </c>
      <c r="L22" s="6" t="s">
        <v>16</v>
      </c>
    </row>
    <row r="23" spans="1:17" s="5" customFormat="1" x14ac:dyDescent="0.25">
      <c r="A23" s="6" t="s">
        <v>424</v>
      </c>
      <c r="B23" s="6" t="s">
        <v>330</v>
      </c>
      <c r="C23" s="7" t="str">
        <f>HYPERLINK("http://www.buckingham.com","http://www.buckingham.com")</f>
        <v>http://www.buckingham.com</v>
      </c>
      <c r="D23" s="6" t="s">
        <v>341</v>
      </c>
      <c r="E23" s="6" t="s">
        <v>20</v>
      </c>
      <c r="F23" s="6" t="s">
        <v>21</v>
      </c>
      <c r="G23" s="6" t="s">
        <v>33</v>
      </c>
      <c r="L23" s="6" t="s">
        <v>16</v>
      </c>
    </row>
    <row r="24" spans="1:17" s="5" customFormat="1" x14ac:dyDescent="0.25">
      <c r="A24" s="6" t="s">
        <v>411</v>
      </c>
      <c r="B24" s="6" t="s">
        <v>412</v>
      </c>
      <c r="C24" s="7" t="str">
        <f>HYPERLINK("http://www.builtechllc.com","http://www.builtechllc.com")</f>
        <v>http://www.builtechllc.com</v>
      </c>
      <c r="D24" s="6" t="s">
        <v>40</v>
      </c>
      <c r="E24" s="6" t="s">
        <v>20</v>
      </c>
      <c r="F24" s="6" t="s">
        <v>106</v>
      </c>
      <c r="G24" s="6" t="s">
        <v>22</v>
      </c>
      <c r="K24" s="6" t="s">
        <v>413</v>
      </c>
      <c r="L24" s="6" t="s">
        <v>16</v>
      </c>
    </row>
    <row r="25" spans="1:17" s="5" customFormat="1" x14ac:dyDescent="0.25">
      <c r="A25" s="6" t="s">
        <v>371</v>
      </c>
      <c r="B25" s="6" t="s">
        <v>252</v>
      </c>
      <c r="C25" s="7" t="str">
        <f>HYPERLINK("http://bulley.com","http://bulley.com")</f>
        <v>http://bulley.com</v>
      </c>
      <c r="D25" s="6" t="s">
        <v>140</v>
      </c>
      <c r="E25" s="6" t="s">
        <v>20</v>
      </c>
      <c r="F25" s="6" t="s">
        <v>112</v>
      </c>
      <c r="G25" s="6" t="s">
        <v>22</v>
      </c>
      <c r="L25" s="6" t="s">
        <v>16</v>
      </c>
    </row>
    <row r="26" spans="1:17" s="5" customFormat="1" x14ac:dyDescent="0.25">
      <c r="A26" s="6" t="s">
        <v>85</v>
      </c>
      <c r="B26" s="6" t="s">
        <v>86</v>
      </c>
      <c r="C26" s="7" t="str">
        <f>HYPERLINK("https://burnsmcd.com","https://burnsmcd.com")</f>
        <v>https://burnsmcd.com</v>
      </c>
      <c r="D26" s="6" t="s">
        <v>87</v>
      </c>
      <c r="E26" s="6" t="s">
        <v>20</v>
      </c>
      <c r="F26" s="6" t="s">
        <v>88</v>
      </c>
      <c r="G26" s="6" t="s">
        <v>28</v>
      </c>
      <c r="K26" s="6" t="s">
        <v>89</v>
      </c>
      <c r="L26" s="6" t="s">
        <v>16</v>
      </c>
      <c r="N26" s="6" t="s">
        <v>23</v>
      </c>
      <c r="O26" s="6" t="s">
        <v>90</v>
      </c>
    </row>
    <row r="27" spans="1:17" s="5" customFormat="1" x14ac:dyDescent="0.25">
      <c r="A27" s="6" t="s">
        <v>240</v>
      </c>
      <c r="B27" s="6" t="s">
        <v>241</v>
      </c>
      <c r="C27" s="7" t="str">
        <f>HYPERLINK("https://caddell.com/","https://caddell.com/")</f>
        <v>https://caddell.com/</v>
      </c>
      <c r="D27" s="6" t="s">
        <v>242</v>
      </c>
      <c r="E27" s="6" t="s">
        <v>20</v>
      </c>
      <c r="F27" s="6" t="s">
        <v>150</v>
      </c>
      <c r="G27" s="6" t="s">
        <v>28</v>
      </c>
      <c r="K27" s="6" t="s">
        <v>64</v>
      </c>
      <c r="L27" s="6" t="s">
        <v>16</v>
      </c>
      <c r="N27" s="6" t="s">
        <v>23</v>
      </c>
    </row>
    <row r="28" spans="1:17" s="5" customFormat="1" x14ac:dyDescent="0.25">
      <c r="A28" s="6" t="s">
        <v>414</v>
      </c>
      <c r="B28" s="6" t="s">
        <v>92</v>
      </c>
      <c r="C28" s="7" t="str">
        <f>HYPERLINK("http://www.calhounconstructs.com","http://www.calhounconstructs.com")</f>
        <v>http://www.calhounconstructs.com</v>
      </c>
      <c r="D28" s="6" t="s">
        <v>40</v>
      </c>
      <c r="E28" s="6" t="s">
        <v>20</v>
      </c>
      <c r="F28" s="6" t="s">
        <v>21</v>
      </c>
      <c r="G28" s="6" t="s">
        <v>22</v>
      </c>
      <c r="K28" s="6" t="s">
        <v>47</v>
      </c>
      <c r="L28" s="6" t="s">
        <v>16</v>
      </c>
      <c r="N28" s="6" t="s">
        <v>23</v>
      </c>
    </row>
    <row r="29" spans="1:17" s="5" customFormat="1" x14ac:dyDescent="0.25">
      <c r="A29" s="6" t="s">
        <v>315</v>
      </c>
      <c r="B29" s="6" t="s">
        <v>287</v>
      </c>
      <c r="C29" s="7" t="str">
        <f>HYPERLINK("http://www.cambridgecoinc.com","http://www.cambridgecoinc.com")</f>
        <v>http://www.cambridgecoinc.com</v>
      </c>
      <c r="D29" s="6" t="s">
        <v>40</v>
      </c>
      <c r="E29" s="6" t="s">
        <v>20</v>
      </c>
      <c r="F29" s="6" t="s">
        <v>83</v>
      </c>
      <c r="G29" s="6" t="s">
        <v>22</v>
      </c>
      <c r="H29" s="6" t="s">
        <v>316</v>
      </c>
      <c r="I29" s="6" t="s">
        <v>317</v>
      </c>
      <c r="K29" s="6" t="s">
        <v>318</v>
      </c>
      <c r="L29" s="6" t="s">
        <v>16</v>
      </c>
      <c r="N29" s="6" t="s">
        <v>23</v>
      </c>
      <c r="O29" s="6" t="s">
        <v>319</v>
      </c>
      <c r="P29" s="6" t="s">
        <v>320</v>
      </c>
      <c r="Q29" s="6" t="s">
        <v>321</v>
      </c>
    </row>
    <row r="30" spans="1:17" s="5" customFormat="1" x14ac:dyDescent="0.25">
      <c r="A30" s="6" t="s">
        <v>269</v>
      </c>
      <c r="B30" s="6" t="s">
        <v>270</v>
      </c>
      <c r="C30" s="7" t="str">
        <f>HYPERLINK("https://www.cianbro.com/","https://www.cianbro.com/")</f>
        <v>https://www.cianbro.com/</v>
      </c>
      <c r="D30" s="6" t="s">
        <v>271</v>
      </c>
      <c r="E30" s="6" t="s">
        <v>20</v>
      </c>
      <c r="F30" s="6" t="s">
        <v>27</v>
      </c>
      <c r="G30" s="6" t="s">
        <v>28</v>
      </c>
      <c r="L30" s="6" t="s">
        <v>16</v>
      </c>
    </row>
    <row r="31" spans="1:17" s="5" customFormat="1" x14ac:dyDescent="0.25">
      <c r="A31" s="6" t="s">
        <v>401</v>
      </c>
      <c r="B31" s="6" t="s">
        <v>149</v>
      </c>
      <c r="C31" s="7" t="str">
        <f>HYPERLINK("https://www.ckbuilds.com","https://www.ckbuilds.com")</f>
        <v>https://www.ckbuilds.com</v>
      </c>
      <c r="D31" s="6" t="s">
        <v>219</v>
      </c>
      <c r="E31" s="6" t="s">
        <v>20</v>
      </c>
      <c r="F31" s="6" t="s">
        <v>27</v>
      </c>
      <c r="G31" s="6" t="s">
        <v>28</v>
      </c>
      <c r="H31" s="6" t="s">
        <v>402</v>
      </c>
      <c r="I31" s="6" t="s">
        <v>233</v>
      </c>
      <c r="J31" s="6" t="s">
        <v>233</v>
      </c>
      <c r="K31" s="6" t="s">
        <v>403</v>
      </c>
      <c r="L31" s="6" t="s">
        <v>15</v>
      </c>
      <c r="M31" s="6" t="s">
        <v>404</v>
      </c>
      <c r="O31" s="6" t="s">
        <v>405</v>
      </c>
      <c r="P31" s="6" t="s">
        <v>406</v>
      </c>
      <c r="Q31" s="6" t="s">
        <v>407</v>
      </c>
    </row>
    <row r="32" spans="1:17" s="5" customFormat="1" x14ac:dyDescent="0.25">
      <c r="A32" s="6" t="s">
        <v>157</v>
      </c>
      <c r="B32" s="6" t="s">
        <v>158</v>
      </c>
      <c r="C32" s="7" t="str">
        <f>HYPERLINK("http://claycorp.com","http://claycorp.com")</f>
        <v>http://claycorp.com</v>
      </c>
      <c r="D32" s="6" t="s">
        <v>61</v>
      </c>
      <c r="E32" s="6" t="s">
        <v>20</v>
      </c>
      <c r="F32" s="6" t="s">
        <v>27</v>
      </c>
      <c r="G32" s="6" t="s">
        <v>22</v>
      </c>
      <c r="L32" s="6" t="s">
        <v>16</v>
      </c>
    </row>
    <row r="33" spans="1:17" s="5" customFormat="1" x14ac:dyDescent="0.25">
      <c r="A33" s="6" t="s">
        <v>512</v>
      </c>
      <c r="B33" s="6" t="s">
        <v>513</v>
      </c>
      <c r="C33" s="7" t="str">
        <f>HYPERLINK("http://www.compassccg.com","http://www.compassccg.com")</f>
        <v>http://www.compassccg.com</v>
      </c>
      <c r="D33" s="6" t="s">
        <v>61</v>
      </c>
      <c r="E33" s="6" t="s">
        <v>20</v>
      </c>
      <c r="F33" s="6" t="s">
        <v>27</v>
      </c>
      <c r="G33" s="6" t="s">
        <v>22</v>
      </c>
      <c r="K33" s="6" t="s">
        <v>514</v>
      </c>
      <c r="L33" s="6" t="s">
        <v>16</v>
      </c>
      <c r="N33" s="6" t="s">
        <v>23</v>
      </c>
    </row>
    <row r="34" spans="1:17" s="5" customFormat="1" x14ac:dyDescent="0.25">
      <c r="A34" s="6" t="s">
        <v>322</v>
      </c>
      <c r="B34" s="6" t="s">
        <v>39</v>
      </c>
      <c r="C34" s="7" t="str">
        <f>HYPERLINK("http://www.coreconstruction.com","http://www.coreconstruction.com")</f>
        <v>http://www.coreconstruction.com</v>
      </c>
      <c r="D34" s="6" t="s">
        <v>249</v>
      </c>
      <c r="E34" s="6" t="s">
        <v>20</v>
      </c>
      <c r="F34" s="6" t="s">
        <v>27</v>
      </c>
      <c r="G34" s="6" t="s">
        <v>22</v>
      </c>
      <c r="H34" s="6" t="s">
        <v>323</v>
      </c>
      <c r="I34" s="6" t="s">
        <v>324</v>
      </c>
      <c r="J34" s="6" t="s">
        <v>143</v>
      </c>
      <c r="K34" s="6" t="s">
        <v>325</v>
      </c>
      <c r="L34" s="6" t="s">
        <v>16</v>
      </c>
      <c r="N34" s="6" t="s">
        <v>23</v>
      </c>
      <c r="O34" s="6" t="s">
        <v>326</v>
      </c>
      <c r="P34" s="6" t="s">
        <v>327</v>
      </c>
      <c r="Q34" s="6" t="s">
        <v>328</v>
      </c>
    </row>
    <row r="35" spans="1:17" s="5" customFormat="1" x14ac:dyDescent="0.25">
      <c r="A35" s="6" t="s">
        <v>494</v>
      </c>
      <c r="B35" s="6" t="s">
        <v>495</v>
      </c>
      <c r="C35" s="7" t="str">
        <f>HYPERLINK("http://crgresidential.com","http://crgresidential.com")</f>
        <v>http://crgresidential.com</v>
      </c>
      <c r="D35" s="6" t="s">
        <v>98</v>
      </c>
      <c r="E35" s="6" t="s">
        <v>20</v>
      </c>
      <c r="F35" s="6" t="s">
        <v>32</v>
      </c>
      <c r="G35" s="6" t="s">
        <v>69</v>
      </c>
      <c r="L35" s="6" t="s">
        <v>16</v>
      </c>
    </row>
    <row r="36" spans="1:17" s="5" customFormat="1" x14ac:dyDescent="0.25">
      <c r="A36" s="5" t="s">
        <v>29</v>
      </c>
      <c r="B36" s="5" t="s">
        <v>30</v>
      </c>
      <c r="C36" s="7" t="str">
        <f>HYPERLINK("http://www.crowncorr.com","http://www.crowncorr.com")</f>
        <v>http://www.crowncorr.com</v>
      </c>
      <c r="D36" s="5" t="s">
        <v>31</v>
      </c>
      <c r="E36" s="5" t="s">
        <v>20</v>
      </c>
      <c r="F36" s="5" t="s">
        <v>32</v>
      </c>
      <c r="G36" s="5" t="s">
        <v>33</v>
      </c>
      <c r="I36" s="5" t="s">
        <v>34</v>
      </c>
      <c r="J36" s="5" t="s">
        <v>35</v>
      </c>
      <c r="K36" s="5" t="s">
        <v>36</v>
      </c>
      <c r="L36" s="5" t="s">
        <v>16</v>
      </c>
      <c r="Q36" s="5" t="s">
        <v>37</v>
      </c>
    </row>
    <row r="37" spans="1:17" s="5" customFormat="1" x14ac:dyDescent="0.25">
      <c r="A37" s="6" t="s">
        <v>107</v>
      </c>
      <c r="B37" s="6" t="s">
        <v>108</v>
      </c>
      <c r="C37" s="7" t="str">
        <f>HYPERLINK("http://dillinggroup.com","http://dillinggroup.com")</f>
        <v>http://dillinggroup.com</v>
      </c>
      <c r="D37" s="6" t="s">
        <v>109</v>
      </c>
      <c r="E37" s="6" t="s">
        <v>20</v>
      </c>
      <c r="F37" s="6" t="s">
        <v>110</v>
      </c>
      <c r="G37" s="6" t="s">
        <v>33</v>
      </c>
      <c r="L37" s="6" t="s">
        <v>16</v>
      </c>
    </row>
    <row r="38" spans="1:17" s="5" customFormat="1" x14ac:dyDescent="0.25">
      <c r="A38" s="6" t="s">
        <v>437</v>
      </c>
      <c r="B38" s="6" t="s">
        <v>287</v>
      </c>
      <c r="C38" s="7" t="str">
        <f>HYPERLINK("https://www.dcgbuilds.com","https://www.dcgbuilds.com")</f>
        <v>https://www.dcgbuilds.com</v>
      </c>
      <c r="D38" s="6" t="s">
        <v>68</v>
      </c>
      <c r="E38" s="6" t="s">
        <v>20</v>
      </c>
      <c r="F38" s="6" t="s">
        <v>228</v>
      </c>
      <c r="G38" s="6" t="s">
        <v>22</v>
      </c>
      <c r="L38" s="6" t="s">
        <v>16</v>
      </c>
    </row>
    <row r="39" spans="1:17" s="5" customFormat="1" x14ac:dyDescent="0.25">
      <c r="A39" s="6" t="s">
        <v>172</v>
      </c>
      <c r="B39" s="6" t="s">
        <v>173</v>
      </c>
      <c r="C39" s="7" t="str">
        <f>HYPERLINK("https://www.dpr.com/","https://www.dpr.com/")</f>
        <v>https://www.dpr.com/</v>
      </c>
      <c r="D39" s="6" t="s">
        <v>174</v>
      </c>
      <c r="E39" s="6" t="s">
        <v>20</v>
      </c>
      <c r="F39" s="6" t="s">
        <v>46</v>
      </c>
      <c r="G39" s="6" t="s">
        <v>100</v>
      </c>
      <c r="L39" s="6" t="s">
        <v>16</v>
      </c>
    </row>
    <row r="40" spans="1:17" s="5" customFormat="1" x14ac:dyDescent="0.25">
      <c r="A40" s="6" t="s">
        <v>238</v>
      </c>
      <c r="B40" s="6" t="s">
        <v>239</v>
      </c>
      <c r="C40" s="7" t="str">
        <f>HYPERLINK("http://www.dunnetbay.net","http://www.dunnetbay.net")</f>
        <v>http://www.dunnetbay.net</v>
      </c>
      <c r="D40" s="6" t="s">
        <v>87</v>
      </c>
      <c r="E40" s="6" t="s">
        <v>20</v>
      </c>
      <c r="F40" s="6" t="s">
        <v>27</v>
      </c>
      <c r="G40" s="6" t="s">
        <v>22</v>
      </c>
      <c r="K40" s="6" t="s">
        <v>47</v>
      </c>
      <c r="L40" s="6" t="s">
        <v>16</v>
      </c>
      <c r="N40" s="6" t="s">
        <v>23</v>
      </c>
    </row>
    <row r="41" spans="1:17" s="5" customFormat="1" x14ac:dyDescent="0.25">
      <c r="A41" s="6" t="s">
        <v>223</v>
      </c>
      <c r="B41" s="6" t="s">
        <v>39</v>
      </c>
      <c r="C41" s="7" t="str">
        <f>HYPERLINK("https://www.irvmat.com/construction-services/eb-paving/","https://www.irvmat.com/construction-services/eb-paving/")</f>
        <v>https://www.irvmat.com/construction-services/eb-paving/</v>
      </c>
      <c r="D41" s="6" t="s">
        <v>61</v>
      </c>
      <c r="E41" s="6" t="s">
        <v>20</v>
      </c>
      <c r="F41" s="6" t="s">
        <v>224</v>
      </c>
      <c r="G41" s="6" t="s">
        <v>69</v>
      </c>
      <c r="K41" s="6" t="s">
        <v>84</v>
      </c>
      <c r="L41" s="6" t="s">
        <v>16</v>
      </c>
      <c r="N41" s="6" t="s">
        <v>23</v>
      </c>
    </row>
    <row r="42" spans="1:17" s="5" customFormat="1" x14ac:dyDescent="0.25">
      <c r="A42" s="6" t="s">
        <v>254</v>
      </c>
      <c r="B42" s="6" t="s">
        <v>255</v>
      </c>
      <c r="C42" s="7" t="str">
        <f>HYPERLINK("http://www.e-kco.com/","http://www.e-kco.com/")</f>
        <v>http://www.e-kco.com/</v>
      </c>
      <c r="D42" s="6" t="s">
        <v>50</v>
      </c>
      <c r="E42" s="6" t="s">
        <v>20</v>
      </c>
      <c r="F42" s="6" t="s">
        <v>27</v>
      </c>
      <c r="G42" s="6" t="s">
        <v>52</v>
      </c>
      <c r="H42" s="6" t="s">
        <v>256</v>
      </c>
      <c r="I42" s="6" t="s">
        <v>257</v>
      </c>
      <c r="K42" s="6" t="s">
        <v>258</v>
      </c>
      <c r="L42" s="6" t="s">
        <v>15</v>
      </c>
      <c r="M42" s="6" t="s">
        <v>259</v>
      </c>
      <c r="O42" s="6" t="s">
        <v>260</v>
      </c>
      <c r="P42" s="6" t="s">
        <v>261</v>
      </c>
    </row>
    <row r="43" spans="1:17" s="5" customFormat="1" x14ac:dyDescent="0.25">
      <c r="A43" s="6" t="s">
        <v>431</v>
      </c>
      <c r="B43" s="6" t="s">
        <v>432</v>
      </c>
      <c r="C43" s="7" t="str">
        <f>HYPERLINK("http://electricplus.com","http://electricplus.com")</f>
        <v>http://electricplus.com</v>
      </c>
      <c r="D43" s="6" t="s">
        <v>95</v>
      </c>
      <c r="E43" s="6" t="s">
        <v>20</v>
      </c>
      <c r="F43" s="6" t="s">
        <v>32</v>
      </c>
      <c r="G43" s="6" t="s">
        <v>22</v>
      </c>
      <c r="L43" s="6" t="s">
        <v>16</v>
      </c>
    </row>
    <row r="44" spans="1:17" s="5" customFormat="1" x14ac:dyDescent="0.25">
      <c r="A44" s="6" t="s">
        <v>443</v>
      </c>
      <c r="B44" s="6" t="s">
        <v>149</v>
      </c>
      <c r="C44" s="7" t="str">
        <f>HYPERLINK("https://enccd.com/","https://enccd.com/")</f>
        <v>https://enccd.com/</v>
      </c>
      <c r="D44" s="6" t="s">
        <v>212</v>
      </c>
      <c r="E44" s="6" t="s">
        <v>20</v>
      </c>
      <c r="F44" s="6" t="s">
        <v>27</v>
      </c>
      <c r="G44" s="6" t="s">
        <v>22</v>
      </c>
      <c r="K44" s="6" t="s">
        <v>42</v>
      </c>
      <c r="L44" s="6" t="s">
        <v>16</v>
      </c>
      <c r="N44" s="6" t="s">
        <v>23</v>
      </c>
    </row>
    <row r="45" spans="1:17" s="5" customFormat="1" x14ac:dyDescent="0.25">
      <c r="A45" s="5" t="s">
        <v>24</v>
      </c>
      <c r="B45" s="5" t="s">
        <v>25</v>
      </c>
      <c r="C45" s="7" t="str">
        <f>HYPERLINK("https://Enerfab.com","https://Enerfab.com")</f>
        <v>https://Enerfab.com</v>
      </c>
      <c r="D45" s="5" t="s">
        <v>26</v>
      </c>
      <c r="E45" s="5" t="s">
        <v>20</v>
      </c>
      <c r="F45" s="5" t="s">
        <v>27</v>
      </c>
      <c r="G45" s="5" t="s">
        <v>28</v>
      </c>
      <c r="L45" s="5" t="s">
        <v>16</v>
      </c>
    </row>
    <row r="46" spans="1:17" s="5" customFormat="1" x14ac:dyDescent="0.25">
      <c r="A46" s="6" t="s">
        <v>500</v>
      </c>
      <c r="B46" s="6" t="s">
        <v>121</v>
      </c>
      <c r="C46" s="7" t="str">
        <f>HYPERLINK("https://esiconstruction.com/","https://esiconstruction.com/")</f>
        <v>https://esiconstruction.com/</v>
      </c>
      <c r="D46" s="6" t="s">
        <v>501</v>
      </c>
      <c r="E46" s="6" t="s">
        <v>20</v>
      </c>
      <c r="F46" s="6" t="s">
        <v>502</v>
      </c>
      <c r="G46" s="6" t="s">
        <v>69</v>
      </c>
      <c r="L46" s="6" t="s">
        <v>16</v>
      </c>
    </row>
    <row r="47" spans="1:17" s="5" customFormat="1" x14ac:dyDescent="0.25">
      <c r="A47" s="5" t="s">
        <v>70</v>
      </c>
      <c r="B47" s="5" t="s">
        <v>71</v>
      </c>
      <c r="C47" s="7" t="str">
        <f>HYPERLINK("https://www.escarpitacc.com/","https://www.escarpitacc.com/")</f>
        <v>https://www.escarpitacc.com/</v>
      </c>
      <c r="D47" s="5" t="s">
        <v>72</v>
      </c>
      <c r="E47" s="5" t="s">
        <v>73</v>
      </c>
      <c r="F47" s="5" t="s">
        <v>32</v>
      </c>
      <c r="G47" s="5" t="s">
        <v>22</v>
      </c>
      <c r="L47" s="5" t="s">
        <v>16</v>
      </c>
    </row>
    <row r="48" spans="1:17" s="5" customFormat="1" x14ac:dyDescent="0.25">
      <c r="A48" s="6" t="s">
        <v>461</v>
      </c>
      <c r="B48" s="6" t="s">
        <v>81</v>
      </c>
      <c r="C48" s="7" t="str">
        <f>HYPERLINK("http://www.estridge.com","http://www.estridge.com")</f>
        <v>http://www.estridge.com</v>
      </c>
      <c r="D48" s="6" t="s">
        <v>40</v>
      </c>
      <c r="E48" s="6" t="s">
        <v>20</v>
      </c>
      <c r="F48" s="6" t="s">
        <v>63</v>
      </c>
      <c r="G48" s="6" t="s">
        <v>69</v>
      </c>
      <c r="K48" s="6" t="s">
        <v>47</v>
      </c>
      <c r="L48" s="6" t="s">
        <v>16</v>
      </c>
      <c r="N48" s="6" t="s">
        <v>23</v>
      </c>
    </row>
    <row r="49" spans="1:17" s="5" customFormat="1" x14ac:dyDescent="0.25">
      <c r="A49" s="6" t="s">
        <v>262</v>
      </c>
      <c r="B49" s="6" t="s">
        <v>39</v>
      </c>
      <c r="C49" s="7" t="str">
        <f>HYPERLINK("http://www.ecibuild.com","http://www.ecibuild.com")</f>
        <v>http://www.ecibuild.com</v>
      </c>
      <c r="D49" s="6" t="s">
        <v>82</v>
      </c>
      <c r="E49" s="6" t="s">
        <v>20</v>
      </c>
      <c r="F49" s="6" t="s">
        <v>263</v>
      </c>
      <c r="G49" s="6" t="s">
        <v>22</v>
      </c>
      <c r="H49" s="6" t="s">
        <v>264</v>
      </c>
      <c r="I49" s="6" t="s">
        <v>265</v>
      </c>
      <c r="L49" s="6" t="s">
        <v>16</v>
      </c>
    </row>
    <row r="50" spans="1:17" s="5" customFormat="1" x14ac:dyDescent="0.25">
      <c r="A50" s="6" t="s">
        <v>220</v>
      </c>
      <c r="B50" s="6" t="s">
        <v>221</v>
      </c>
      <c r="C50" s="7" t="str">
        <f>HYPERLINK("http://www.fawilhelm.com","http://www.fawilhelm.com")</f>
        <v>http://www.fawilhelm.com</v>
      </c>
      <c r="D50" s="6" t="s">
        <v>129</v>
      </c>
      <c r="E50" s="6" t="s">
        <v>20</v>
      </c>
      <c r="F50" s="6" t="s">
        <v>63</v>
      </c>
      <c r="G50" s="6" t="s">
        <v>22</v>
      </c>
      <c r="K50" s="6" t="s">
        <v>222</v>
      </c>
      <c r="L50" s="6" t="s">
        <v>16</v>
      </c>
      <c r="N50" s="6" t="s">
        <v>23</v>
      </c>
    </row>
    <row r="51" spans="1:17" s="5" customFormat="1" x14ac:dyDescent="0.25">
      <c r="A51" s="6" t="s">
        <v>244</v>
      </c>
      <c r="B51" s="6" t="s">
        <v>245</v>
      </c>
      <c r="C51" s="7" t="str">
        <f>HYPERLINK("http://www.fhpaschen.com","http://www.fhpaschen.com")</f>
        <v>http://www.fhpaschen.com</v>
      </c>
      <c r="D51" s="6" t="s">
        <v>61</v>
      </c>
      <c r="E51" s="6" t="s">
        <v>20</v>
      </c>
      <c r="F51" s="6" t="s">
        <v>27</v>
      </c>
      <c r="G51" s="6" t="s">
        <v>22</v>
      </c>
      <c r="L51" s="6" t="s">
        <v>16</v>
      </c>
    </row>
    <row r="52" spans="1:17" s="5" customFormat="1" x14ac:dyDescent="0.25">
      <c r="A52" s="6" t="s">
        <v>453</v>
      </c>
      <c r="B52" s="6" t="s">
        <v>454</v>
      </c>
      <c r="C52" s="7" t="str">
        <f>HYPERLINK("https://careers.fischerhomes.com/job-openings","https://careers.fischerhomes.com/job-openings")</f>
        <v>https://careers.fischerhomes.com/job-openings</v>
      </c>
      <c r="D52" s="6" t="s">
        <v>61</v>
      </c>
      <c r="E52" s="6" t="s">
        <v>20</v>
      </c>
      <c r="F52" s="6" t="s">
        <v>63</v>
      </c>
      <c r="G52" s="6" t="s">
        <v>69</v>
      </c>
      <c r="H52" s="6" t="s">
        <v>455</v>
      </c>
      <c r="K52" s="6" t="s">
        <v>456</v>
      </c>
      <c r="L52" s="6" t="s">
        <v>15</v>
      </c>
      <c r="N52" s="6" t="s">
        <v>23</v>
      </c>
      <c r="O52" s="6" t="s">
        <v>457</v>
      </c>
      <c r="P52" s="6" t="s">
        <v>458</v>
      </c>
    </row>
    <row r="53" spans="1:17" s="5" customFormat="1" x14ac:dyDescent="0.25">
      <c r="A53" s="5" t="s">
        <v>74</v>
      </c>
      <c r="B53" s="5" t="s">
        <v>75</v>
      </c>
      <c r="C53" s="7" t="str">
        <f>HYPERLINK("https://flintco.com/","https://flintco.com/")</f>
        <v>https://flintco.com/</v>
      </c>
      <c r="D53" s="5" t="s">
        <v>76</v>
      </c>
      <c r="E53" s="5" t="s">
        <v>20</v>
      </c>
      <c r="F53" s="5" t="s">
        <v>32</v>
      </c>
      <c r="G53" s="5" t="s">
        <v>52</v>
      </c>
      <c r="L53" s="5" t="s">
        <v>16</v>
      </c>
    </row>
    <row r="54" spans="1:17" s="5" customFormat="1" x14ac:dyDescent="0.25">
      <c r="A54" s="6" t="s">
        <v>505</v>
      </c>
      <c r="B54" s="6" t="s">
        <v>506</v>
      </c>
      <c r="C54" s="7" t="str">
        <f>HYPERLINK("http://www.fluor.com","http://www.fluor.com")</f>
        <v>http://www.fluor.com</v>
      </c>
      <c r="D54" s="6" t="s">
        <v>507</v>
      </c>
      <c r="E54" s="6" t="s">
        <v>73</v>
      </c>
      <c r="F54" s="6" t="s">
        <v>21</v>
      </c>
      <c r="G54" s="6" t="s">
        <v>22</v>
      </c>
      <c r="H54" s="6" t="s">
        <v>508</v>
      </c>
      <c r="K54" s="6" t="s">
        <v>509</v>
      </c>
      <c r="L54" s="6" t="s">
        <v>15</v>
      </c>
      <c r="O54" s="6" t="s">
        <v>510</v>
      </c>
      <c r="P54" s="6" t="s">
        <v>511</v>
      </c>
    </row>
    <row r="55" spans="1:17" s="5" customFormat="1" x14ac:dyDescent="0.25">
      <c r="A55" s="6" t="s">
        <v>338</v>
      </c>
      <c r="B55" s="6" t="s">
        <v>339</v>
      </c>
      <c r="C55" s="7" t="str">
        <f>HYPERLINK("http://www.forceco.com","http://www.forceco.com")</f>
        <v>http://www.forceco.com</v>
      </c>
      <c r="D55" s="6" t="s">
        <v>31</v>
      </c>
      <c r="E55" s="6" t="s">
        <v>20</v>
      </c>
      <c r="F55" s="6" t="s">
        <v>21</v>
      </c>
      <c r="G55" s="6" t="s">
        <v>22</v>
      </c>
      <c r="L55" s="6" t="s">
        <v>16</v>
      </c>
    </row>
    <row r="56" spans="1:17" s="5" customFormat="1" x14ac:dyDescent="0.25">
      <c r="A56" s="6" t="s">
        <v>118</v>
      </c>
      <c r="B56" s="6" t="s">
        <v>75</v>
      </c>
      <c r="C56" s="7" t="str">
        <f>HYPERLINK("https://garmong.net/","https://garmong.net/")</f>
        <v>https://garmong.net/</v>
      </c>
      <c r="D56" s="6" t="s">
        <v>119</v>
      </c>
      <c r="E56" s="6" t="s">
        <v>20</v>
      </c>
      <c r="F56" s="6" t="s">
        <v>51</v>
      </c>
      <c r="G56" s="6" t="s">
        <v>52</v>
      </c>
      <c r="K56" s="6" t="s">
        <v>47</v>
      </c>
      <c r="L56" s="6" t="s">
        <v>16</v>
      </c>
      <c r="N56" s="6" t="s">
        <v>23</v>
      </c>
    </row>
    <row r="57" spans="1:17" s="5" customFormat="1" x14ac:dyDescent="0.25">
      <c r="A57" s="6" t="s">
        <v>384</v>
      </c>
      <c r="B57" s="6" t="s">
        <v>385</v>
      </c>
      <c r="C57" s="7" t="str">
        <f>HYPERLINK("http://www.gaylor.com","http://www.gaylor.com")</f>
        <v>http://www.gaylor.com</v>
      </c>
      <c r="D57" s="6" t="s">
        <v>249</v>
      </c>
      <c r="E57" s="6" t="s">
        <v>20</v>
      </c>
      <c r="F57" s="6" t="s">
        <v>150</v>
      </c>
      <c r="G57" s="6" t="s">
        <v>22</v>
      </c>
      <c r="L57" s="6" t="s">
        <v>16</v>
      </c>
    </row>
    <row r="58" spans="1:17" s="5" customFormat="1" x14ac:dyDescent="0.25">
      <c r="A58" s="6" t="s">
        <v>430</v>
      </c>
      <c r="B58" s="6" t="s">
        <v>39</v>
      </c>
      <c r="C58" s="7" t="str">
        <f>HYPERLINK("https://gconinc.com/","https://gconinc.com/")</f>
        <v>https://gconinc.com/</v>
      </c>
      <c r="D58" s="6" t="s">
        <v>61</v>
      </c>
      <c r="E58" s="6" t="s">
        <v>20</v>
      </c>
      <c r="F58" s="6" t="s">
        <v>27</v>
      </c>
      <c r="G58" s="6" t="s">
        <v>22</v>
      </c>
      <c r="L58" s="6" t="s">
        <v>16</v>
      </c>
    </row>
    <row r="59" spans="1:17" s="5" customFormat="1" x14ac:dyDescent="0.25">
      <c r="A59" s="5" t="s">
        <v>54</v>
      </c>
      <c r="B59" s="5" t="s">
        <v>55</v>
      </c>
      <c r="C59" s="7" t="str">
        <f>HYPERLINK("http://www.wearegemco.com","http://www.wearegemco.com")</f>
        <v>http://www.wearegemco.com</v>
      </c>
      <c r="D59" s="5" t="s">
        <v>56</v>
      </c>
      <c r="E59" s="5" t="s">
        <v>20</v>
      </c>
      <c r="F59" s="5" t="s">
        <v>46</v>
      </c>
      <c r="G59" s="5" t="s">
        <v>52</v>
      </c>
      <c r="K59" s="5" t="s">
        <v>57</v>
      </c>
      <c r="L59" s="5" t="s">
        <v>16</v>
      </c>
    </row>
    <row r="60" spans="1:17" s="5" customFormat="1" x14ac:dyDescent="0.25">
      <c r="A60" s="6" t="s">
        <v>91</v>
      </c>
      <c r="B60" s="6" t="s">
        <v>92</v>
      </c>
      <c r="C60" s="7" t="str">
        <f>HYPERLINK("https://ghphipps.com/","https://ghphipps.com/")</f>
        <v>https://ghphipps.com/</v>
      </c>
      <c r="D60" s="6" t="s">
        <v>31</v>
      </c>
      <c r="E60" s="6" t="s">
        <v>20</v>
      </c>
      <c r="F60" s="6" t="s">
        <v>27</v>
      </c>
      <c r="G60" s="6" t="s">
        <v>52</v>
      </c>
      <c r="K60" s="6" t="s">
        <v>64</v>
      </c>
      <c r="L60" s="6" t="s">
        <v>16</v>
      </c>
      <c r="N60" s="6" t="s">
        <v>65</v>
      </c>
    </row>
    <row r="61" spans="1:17" s="5" customFormat="1" x14ac:dyDescent="0.25">
      <c r="A61" s="6" t="s">
        <v>416</v>
      </c>
      <c r="B61" s="6" t="s">
        <v>417</v>
      </c>
      <c r="C61" s="7" t="str">
        <f>HYPERLINK("https://www.gilbaneco.com/building/","https://www.gilbaneco.com/building/")</f>
        <v>https://www.gilbaneco.com/building/</v>
      </c>
      <c r="D61" s="6" t="s">
        <v>31</v>
      </c>
      <c r="E61" s="6" t="s">
        <v>20</v>
      </c>
      <c r="F61" s="6" t="s">
        <v>46</v>
      </c>
      <c r="G61" s="6" t="s">
        <v>22</v>
      </c>
      <c r="K61" s="6" t="s">
        <v>53</v>
      </c>
      <c r="L61" s="6" t="s">
        <v>16</v>
      </c>
      <c r="N61" s="6" t="s">
        <v>23</v>
      </c>
    </row>
    <row r="62" spans="1:17" s="5" customFormat="1" x14ac:dyDescent="0.25">
      <c r="A62" s="5" t="s">
        <v>38</v>
      </c>
      <c r="B62" s="5" t="s">
        <v>39</v>
      </c>
      <c r="C62" s="7" t="str">
        <f>HYPERLINK("https://www.gilliatte.com/","https://www.gilliatte.com/")</f>
        <v>https://www.gilliatte.com/</v>
      </c>
      <c r="D62" s="5" t="s">
        <v>40</v>
      </c>
      <c r="E62" s="5" t="s">
        <v>20</v>
      </c>
      <c r="F62" s="5" t="s">
        <v>41</v>
      </c>
      <c r="G62" s="5" t="s">
        <v>22</v>
      </c>
      <c r="K62" s="5" t="s">
        <v>42</v>
      </c>
      <c r="L62" s="5" t="s">
        <v>16</v>
      </c>
      <c r="N62" s="5" t="s">
        <v>23</v>
      </c>
    </row>
    <row r="63" spans="1:17" s="5" customFormat="1" x14ac:dyDescent="0.25">
      <c r="A63" s="6" t="s">
        <v>151</v>
      </c>
      <c r="B63" s="6" t="s">
        <v>152</v>
      </c>
      <c r="C63" s="7" t="str">
        <f>HYPERLINK("http://www.gradexinc.com","http://www.gradexinc.com")</f>
        <v>http://www.gradexinc.com</v>
      </c>
      <c r="D63" s="6" t="s">
        <v>40</v>
      </c>
      <c r="E63" s="6" t="s">
        <v>20</v>
      </c>
      <c r="F63" s="6" t="s">
        <v>106</v>
      </c>
      <c r="G63" s="6" t="s">
        <v>22</v>
      </c>
      <c r="K63" s="6" t="s">
        <v>64</v>
      </c>
      <c r="L63" s="6" t="s">
        <v>16</v>
      </c>
      <c r="M63" s="6" t="s">
        <v>153</v>
      </c>
      <c r="N63" s="6" t="s">
        <v>23</v>
      </c>
      <c r="Q63" s="6" t="s">
        <v>154</v>
      </c>
    </row>
    <row r="64" spans="1:17" s="5" customFormat="1" x14ac:dyDescent="0.25">
      <c r="A64" s="6" t="s">
        <v>364</v>
      </c>
      <c r="B64" s="6" t="s">
        <v>102</v>
      </c>
      <c r="C64" s="7" t="str">
        <f>HYPERLINK("https://grandcontracting.net/portfolio/under-construction/","https://grandcontracting.net/portfolio/under-construction/")</f>
        <v>https://grandcontracting.net/portfolio/under-construction/</v>
      </c>
      <c r="D64" s="6" t="s">
        <v>365</v>
      </c>
      <c r="E64" s="6" t="s">
        <v>20</v>
      </c>
      <c r="F64" s="6" t="s">
        <v>51</v>
      </c>
      <c r="G64" s="6" t="s">
        <v>33</v>
      </c>
      <c r="L64" s="6" t="s">
        <v>16</v>
      </c>
    </row>
    <row r="65" spans="1:16" s="5" customFormat="1" x14ac:dyDescent="0.25">
      <c r="A65" s="6" t="s">
        <v>369</v>
      </c>
      <c r="B65" s="6" t="s">
        <v>370</v>
      </c>
      <c r="C65" s="7" t="str">
        <f>HYPERLINK("https://grandindustrial.com/","https://grandindustrial.com/")</f>
        <v>https://grandindustrial.com/</v>
      </c>
      <c r="D65" s="6" t="s">
        <v>61</v>
      </c>
      <c r="E65" s="6" t="s">
        <v>20</v>
      </c>
      <c r="F65" s="6" t="s">
        <v>63</v>
      </c>
      <c r="G65" s="6" t="s">
        <v>22</v>
      </c>
      <c r="L65" s="6" t="s">
        <v>16</v>
      </c>
    </row>
    <row r="66" spans="1:16" s="5" customFormat="1" x14ac:dyDescent="0.25">
      <c r="A66" s="6" t="s">
        <v>247</v>
      </c>
      <c r="B66" s="6" t="s">
        <v>248</v>
      </c>
      <c r="C66" s="7" t="str">
        <f>HYPERLINK("http://www.harrell-fish.com","http://www.harrell-fish.com")</f>
        <v>http://www.harrell-fish.com</v>
      </c>
      <c r="D66" s="6" t="s">
        <v>249</v>
      </c>
      <c r="E66" s="6" t="s">
        <v>20</v>
      </c>
      <c r="F66" s="6" t="s">
        <v>46</v>
      </c>
      <c r="G66" s="6" t="s">
        <v>22</v>
      </c>
      <c r="K66" s="6" t="s">
        <v>84</v>
      </c>
      <c r="L66" s="6" t="s">
        <v>16</v>
      </c>
      <c r="N66" s="6" t="s">
        <v>23</v>
      </c>
      <c r="O66" s="6" t="s">
        <v>250</v>
      </c>
    </row>
    <row r="67" spans="1:16" s="5" customFormat="1" x14ac:dyDescent="0.25">
      <c r="A67" s="6" t="s">
        <v>177</v>
      </c>
      <c r="B67" s="6" t="s">
        <v>178</v>
      </c>
      <c r="C67" s="7" t="str">
        <f>HYPERLINK("https://www.haskell.com/","https://www.haskell.com/")</f>
        <v>https://www.haskell.com/</v>
      </c>
      <c r="D67" s="6" t="s">
        <v>179</v>
      </c>
      <c r="E67" s="6" t="s">
        <v>73</v>
      </c>
      <c r="F67" s="6" t="s">
        <v>21</v>
      </c>
      <c r="G67" s="6" t="s">
        <v>52</v>
      </c>
      <c r="K67" s="6" t="s">
        <v>180</v>
      </c>
      <c r="L67" s="6" t="s">
        <v>16</v>
      </c>
      <c r="N67" s="6" t="s">
        <v>23</v>
      </c>
      <c r="O67" s="6" t="s">
        <v>181</v>
      </c>
    </row>
    <row r="68" spans="1:16" s="5" customFormat="1" x14ac:dyDescent="0.25">
      <c r="A68" s="6" t="s">
        <v>308</v>
      </c>
      <c r="B68" s="6" t="s">
        <v>309</v>
      </c>
      <c r="C68" s="7" t="str">
        <f>HYPERLINK("http://www.helixelectric.com","http://www.helixelectric.com")</f>
        <v>http://www.helixelectric.com</v>
      </c>
      <c r="D68" s="6" t="s">
        <v>68</v>
      </c>
      <c r="E68" s="6" t="s">
        <v>20</v>
      </c>
      <c r="F68" s="6" t="s">
        <v>27</v>
      </c>
      <c r="G68" s="6" t="s">
        <v>52</v>
      </c>
      <c r="L68" s="6" t="s">
        <v>16</v>
      </c>
    </row>
    <row r="69" spans="1:16" s="5" customFormat="1" x14ac:dyDescent="0.25">
      <c r="A69" s="6" t="s">
        <v>286</v>
      </c>
      <c r="B69" s="6" t="s">
        <v>287</v>
      </c>
      <c r="C69" s="7" t="str">
        <f>HYPERLINK("https://www.henselphelps.com/","https://www.henselphelps.com/")</f>
        <v>https://www.henselphelps.com/</v>
      </c>
      <c r="D69" s="6" t="s">
        <v>50</v>
      </c>
      <c r="E69" s="6" t="s">
        <v>20</v>
      </c>
      <c r="F69" s="6" t="s">
        <v>32</v>
      </c>
      <c r="G69" s="6" t="s">
        <v>22</v>
      </c>
      <c r="L69" s="6" t="s">
        <v>16</v>
      </c>
    </row>
    <row r="70" spans="1:16" s="5" customFormat="1" x14ac:dyDescent="0.25">
      <c r="A70" s="6" t="s">
        <v>166</v>
      </c>
      <c r="B70" s="6" t="s">
        <v>167</v>
      </c>
      <c r="C70" s="7" t="str">
        <f>HYPERLINK("https://careers.hilti.group/en","https://careers.hilti.group/en")</f>
        <v>https://careers.hilti.group/en</v>
      </c>
      <c r="D70" s="6" t="s">
        <v>168</v>
      </c>
      <c r="E70" s="6" t="s">
        <v>20</v>
      </c>
      <c r="F70" s="6" t="s">
        <v>83</v>
      </c>
      <c r="G70" s="6" t="s">
        <v>22</v>
      </c>
      <c r="K70" s="6" t="s">
        <v>53</v>
      </c>
      <c r="L70" s="6" t="s">
        <v>16</v>
      </c>
      <c r="N70" s="6" t="s">
        <v>23</v>
      </c>
    </row>
    <row r="71" spans="1:16" s="5" customFormat="1" x14ac:dyDescent="0.25">
      <c r="A71" s="6" t="s">
        <v>155</v>
      </c>
      <c r="B71" s="6" t="s">
        <v>156</v>
      </c>
      <c r="C71" s="7" t="str">
        <f>HYPERLINK("http://www.holderconstruction.com/","http://www.holderconstruction.com/")</f>
        <v>http://www.holderconstruction.com/</v>
      </c>
      <c r="D71" s="6" t="s">
        <v>72</v>
      </c>
      <c r="E71" s="6" t="s">
        <v>20</v>
      </c>
      <c r="F71" s="6" t="s">
        <v>106</v>
      </c>
      <c r="G71" s="6" t="s">
        <v>52</v>
      </c>
      <c r="K71" s="6" t="s">
        <v>53</v>
      </c>
      <c r="L71" s="6" t="s">
        <v>16</v>
      </c>
      <c r="N71" s="6" t="s">
        <v>23</v>
      </c>
    </row>
    <row r="72" spans="1:16" s="5" customFormat="1" x14ac:dyDescent="0.25">
      <c r="A72" s="6" t="s">
        <v>283</v>
      </c>
      <c r="B72" s="6" t="s">
        <v>284</v>
      </c>
      <c r="C72" s="7" t="str">
        <f>HYPERLINK("http://www.hrpconstruction.com","http://www.hrpconstruction.com")</f>
        <v>http://www.hrpconstruction.com</v>
      </c>
      <c r="D72" s="6" t="s">
        <v>191</v>
      </c>
      <c r="E72" s="6" t="s">
        <v>20</v>
      </c>
      <c r="F72" s="6" t="s">
        <v>51</v>
      </c>
      <c r="G72" s="6" t="s">
        <v>52</v>
      </c>
      <c r="L72" s="6" t="s">
        <v>16</v>
      </c>
    </row>
    <row r="73" spans="1:16" s="5" customFormat="1" x14ac:dyDescent="0.25">
      <c r="A73" s="6" t="s">
        <v>353</v>
      </c>
      <c r="B73" s="6" t="s">
        <v>354</v>
      </c>
      <c r="C73" s="7" t="str">
        <f>HYPERLINK("http://www.hustonelectric.com/","http://www.hustonelectric.com/")</f>
        <v>http://www.hustonelectric.com/</v>
      </c>
      <c r="D73" s="6" t="s">
        <v>119</v>
      </c>
      <c r="E73" s="6" t="s">
        <v>20</v>
      </c>
      <c r="F73" s="6" t="s">
        <v>331</v>
      </c>
      <c r="G73" s="6" t="s">
        <v>22</v>
      </c>
      <c r="K73" s="6" t="s">
        <v>64</v>
      </c>
      <c r="L73" s="6" t="s">
        <v>16</v>
      </c>
      <c r="N73" s="6" t="s">
        <v>23</v>
      </c>
    </row>
    <row r="74" spans="1:16" s="5" customFormat="1" x14ac:dyDescent="0.25">
      <c r="A74" s="6" t="s">
        <v>274</v>
      </c>
      <c r="B74" s="6" t="s">
        <v>275</v>
      </c>
      <c r="C74" s="7" t="str">
        <f>HYPERLINK("https://IndustElectric.com","https://IndustElectric.com")</f>
        <v>https://IndustElectric.com</v>
      </c>
      <c r="D74" s="6" t="s">
        <v>276</v>
      </c>
      <c r="E74" s="6" t="s">
        <v>20</v>
      </c>
      <c r="F74" s="6" t="s">
        <v>51</v>
      </c>
      <c r="G74" s="6" t="s">
        <v>33</v>
      </c>
      <c r="K74" s="6" t="s">
        <v>84</v>
      </c>
      <c r="L74" s="6" t="s">
        <v>16</v>
      </c>
      <c r="N74" s="6" t="s">
        <v>23</v>
      </c>
    </row>
    <row r="75" spans="1:16" s="5" customFormat="1" x14ac:dyDescent="0.25">
      <c r="A75" s="6" t="s">
        <v>488</v>
      </c>
      <c r="B75" s="6" t="s">
        <v>135</v>
      </c>
      <c r="C75" s="7" t="str">
        <f>HYPERLINK("https://www.inherentco.com","https://www.inherentco.com")</f>
        <v>https://www.inherentco.com</v>
      </c>
      <c r="D75" s="6" t="s">
        <v>68</v>
      </c>
      <c r="E75" s="6" t="s">
        <v>20</v>
      </c>
      <c r="F75" s="6" t="s">
        <v>27</v>
      </c>
      <c r="G75" s="6" t="s">
        <v>22</v>
      </c>
      <c r="K75" s="6" t="s">
        <v>42</v>
      </c>
      <c r="L75" s="6" t="s">
        <v>16</v>
      </c>
      <c r="N75" s="6" t="s">
        <v>23</v>
      </c>
    </row>
    <row r="76" spans="1:16" s="5" customFormat="1" x14ac:dyDescent="0.25">
      <c r="A76" s="6" t="s">
        <v>272</v>
      </c>
      <c r="B76" s="6" t="s">
        <v>104</v>
      </c>
      <c r="C76" s="7" t="str">
        <f>HYPERLINK("http://www.inpwrinc.com","http://www.inpwrinc.com")</f>
        <v>http://www.inpwrinc.com</v>
      </c>
      <c r="D76" s="6" t="s">
        <v>273</v>
      </c>
      <c r="E76" s="6" t="s">
        <v>20</v>
      </c>
      <c r="F76" s="6" t="s">
        <v>205</v>
      </c>
      <c r="G76" s="6" t="s">
        <v>100</v>
      </c>
      <c r="K76" s="6" t="s">
        <v>64</v>
      </c>
      <c r="L76" s="6" t="s">
        <v>16</v>
      </c>
      <c r="N76" s="6" t="s">
        <v>23</v>
      </c>
    </row>
    <row r="77" spans="1:16" s="5" customFormat="1" x14ac:dyDescent="0.25">
      <c r="A77" s="6" t="s">
        <v>206</v>
      </c>
      <c r="B77" s="6" t="s">
        <v>207</v>
      </c>
      <c r="C77" s="7" t="str">
        <f>HYPERLINK("http://www.irvmat.com","http://www.irvmat.com")</f>
        <v>http://www.irvmat.com</v>
      </c>
      <c r="D77" s="6" t="s">
        <v>40</v>
      </c>
      <c r="E77" s="6" t="s">
        <v>20</v>
      </c>
      <c r="F77" s="6" t="s">
        <v>208</v>
      </c>
      <c r="G77" s="6" t="s">
        <v>69</v>
      </c>
      <c r="L77" s="6" t="s">
        <v>16</v>
      </c>
    </row>
    <row r="78" spans="1:16" s="5" customFormat="1" x14ac:dyDescent="0.25">
      <c r="A78" s="6" t="s">
        <v>329</v>
      </c>
      <c r="B78" s="6" t="s">
        <v>330</v>
      </c>
      <c r="C78" s="7" t="str">
        <f>HYPERLINK("https://homeisjchart.com/","https://homeisjchart.com/")</f>
        <v>https://homeisjchart.com/</v>
      </c>
      <c r="D78" s="6" t="s">
        <v>40</v>
      </c>
      <c r="E78" s="6" t="s">
        <v>20</v>
      </c>
      <c r="F78" s="6" t="s">
        <v>331</v>
      </c>
      <c r="G78" s="6" t="s">
        <v>22</v>
      </c>
      <c r="H78" s="6" t="s">
        <v>332</v>
      </c>
      <c r="I78" s="6" t="s">
        <v>333</v>
      </c>
      <c r="K78" s="6" t="s">
        <v>334</v>
      </c>
      <c r="L78" s="6" t="s">
        <v>15</v>
      </c>
      <c r="N78" s="6" t="s">
        <v>23</v>
      </c>
      <c r="O78" s="6" t="s">
        <v>335</v>
      </c>
      <c r="P78" s="6" t="s">
        <v>336</v>
      </c>
    </row>
    <row r="79" spans="1:16" s="5" customFormat="1" x14ac:dyDescent="0.25">
      <c r="A79" s="6" t="s">
        <v>169</v>
      </c>
      <c r="B79" s="6" t="s">
        <v>149</v>
      </c>
      <c r="C79" s="7" t="str">
        <f>HYPERLINK("https://jedunn.com","https://jedunn.com")</f>
        <v>https://jedunn.com</v>
      </c>
      <c r="D79" s="6" t="s">
        <v>82</v>
      </c>
      <c r="E79" s="6" t="s">
        <v>20</v>
      </c>
      <c r="F79" s="6" t="s">
        <v>46</v>
      </c>
      <c r="G79" s="6" t="s">
        <v>22</v>
      </c>
      <c r="I79" s="6" t="s">
        <v>170</v>
      </c>
      <c r="K79" s="6" t="s">
        <v>171</v>
      </c>
      <c r="L79" s="6" t="s">
        <v>16</v>
      </c>
      <c r="N79" s="6" t="s">
        <v>23</v>
      </c>
    </row>
    <row r="80" spans="1:16" s="5" customFormat="1" x14ac:dyDescent="0.25">
      <c r="A80" s="5" t="s">
        <v>66</v>
      </c>
      <c r="B80" s="5" t="s">
        <v>67</v>
      </c>
      <c r="C80" s="7" t="str">
        <f>HYPERLINK("http://www.kelleyconstruction.com","http://www.kelleyconstruction.com")</f>
        <v>http://www.kelleyconstruction.com</v>
      </c>
      <c r="D80" s="5" t="s">
        <v>68</v>
      </c>
      <c r="E80" s="5" t="s">
        <v>20</v>
      </c>
      <c r="F80" s="5" t="s">
        <v>27</v>
      </c>
      <c r="G80" s="5" t="s">
        <v>69</v>
      </c>
      <c r="K80" s="5" t="s">
        <v>47</v>
      </c>
      <c r="L80" s="5" t="s">
        <v>16</v>
      </c>
      <c r="N80" s="5" t="s">
        <v>23</v>
      </c>
    </row>
    <row r="81" spans="1:14" s="5" customFormat="1" x14ac:dyDescent="0.25">
      <c r="A81" s="6" t="s">
        <v>225</v>
      </c>
      <c r="B81" s="6" t="s">
        <v>104</v>
      </c>
      <c r="C81" s="7" t="str">
        <f>HYPERLINK("https://kelso-burnett.com/","https://kelso-burnett.com/")</f>
        <v>https://kelso-burnett.com/</v>
      </c>
      <c r="D81" s="6" t="s">
        <v>111</v>
      </c>
      <c r="E81" s="6" t="s">
        <v>20</v>
      </c>
      <c r="F81" s="6" t="s">
        <v>27</v>
      </c>
      <c r="G81" s="6" t="s">
        <v>22</v>
      </c>
      <c r="L81" s="6" t="s">
        <v>16</v>
      </c>
    </row>
    <row r="82" spans="1:14" s="5" customFormat="1" x14ac:dyDescent="0.25">
      <c r="A82" s="6" t="s">
        <v>383</v>
      </c>
      <c r="B82" s="6" t="s">
        <v>128</v>
      </c>
      <c r="C82" s="7" t="str">
        <f>HYPERLINK("http://www.kentpower.com","http://www.kentpower.com")</f>
        <v>http://www.kentpower.com</v>
      </c>
      <c r="D82" s="6" t="s">
        <v>61</v>
      </c>
      <c r="E82" s="6" t="s">
        <v>20</v>
      </c>
      <c r="F82" s="6" t="s">
        <v>130</v>
      </c>
      <c r="G82" s="6" t="s">
        <v>22</v>
      </c>
      <c r="K82" s="6" t="s">
        <v>84</v>
      </c>
      <c r="L82" s="6" t="s">
        <v>16</v>
      </c>
      <c r="N82" s="6" t="s">
        <v>23</v>
      </c>
    </row>
    <row r="83" spans="1:14" s="5" customFormat="1" x14ac:dyDescent="0.25">
      <c r="A83" s="6" t="s">
        <v>366</v>
      </c>
      <c r="B83" s="6" t="s">
        <v>367</v>
      </c>
      <c r="C83" s="7" t="str">
        <f>HYPERLINK("https://www.keystone-corp.com/","https://www.keystone-corp.com/")</f>
        <v>https://www.keystone-corp.com/</v>
      </c>
      <c r="D83" s="6" t="s">
        <v>61</v>
      </c>
      <c r="E83" s="6" t="s">
        <v>73</v>
      </c>
      <c r="F83" s="6" t="s">
        <v>368</v>
      </c>
      <c r="G83" s="6" t="s">
        <v>22</v>
      </c>
      <c r="L83" s="6" t="s">
        <v>16</v>
      </c>
    </row>
    <row r="84" spans="1:14" s="5" customFormat="1" x14ac:dyDescent="0.25">
      <c r="A84" s="6" t="s">
        <v>115</v>
      </c>
      <c r="B84" s="6" t="s">
        <v>116</v>
      </c>
      <c r="C84" s="7" t="str">
        <f>HYPERLINK("https://join.kiewit.com/students-and-recent-graduates/","https://join.kiewit.com/students-and-recent-graduates/")</f>
        <v>https://join.kiewit.com/students-and-recent-graduates/</v>
      </c>
      <c r="D84" s="6" t="s">
        <v>72</v>
      </c>
      <c r="E84" s="6" t="s">
        <v>20</v>
      </c>
      <c r="F84" s="6" t="s">
        <v>21</v>
      </c>
      <c r="G84" s="6" t="s">
        <v>28</v>
      </c>
      <c r="K84" s="6" t="s">
        <v>117</v>
      </c>
      <c r="L84" s="6" t="s">
        <v>16</v>
      </c>
    </row>
    <row r="85" spans="1:14" s="5" customFormat="1" x14ac:dyDescent="0.25">
      <c r="A85" s="6" t="s">
        <v>189</v>
      </c>
      <c r="B85" s="6" t="s">
        <v>190</v>
      </c>
      <c r="C85" s="7" t="str">
        <f>HYPERLINK("http://kokosing.biz","http://kokosing.biz")</f>
        <v>http://kokosing.biz</v>
      </c>
      <c r="D85" s="6" t="s">
        <v>191</v>
      </c>
      <c r="E85" s="6" t="s">
        <v>62</v>
      </c>
      <c r="F85" s="6" t="s">
        <v>27</v>
      </c>
      <c r="G85" s="6" t="s">
        <v>28</v>
      </c>
      <c r="L85" s="6" t="s">
        <v>16</v>
      </c>
    </row>
    <row r="86" spans="1:14" s="5" customFormat="1" x14ac:dyDescent="0.25">
      <c r="A86" s="6" t="s">
        <v>372</v>
      </c>
      <c r="B86" s="6" t="s">
        <v>373</v>
      </c>
      <c r="C86" s="7" t="str">
        <f>HYPERLINK("https://www.landmarkproperties.com/","https://www.landmarkproperties.com/")</f>
        <v>https://www.landmarkproperties.com/</v>
      </c>
      <c r="D86" s="6" t="s">
        <v>140</v>
      </c>
      <c r="E86" s="6" t="s">
        <v>20</v>
      </c>
      <c r="F86" s="6" t="s">
        <v>88</v>
      </c>
      <c r="G86" s="6" t="s">
        <v>22</v>
      </c>
      <c r="K86" s="6" t="s">
        <v>64</v>
      </c>
      <c r="L86" s="6" t="s">
        <v>16</v>
      </c>
      <c r="N86" s="6" t="s">
        <v>23</v>
      </c>
    </row>
    <row r="87" spans="1:14" s="5" customFormat="1" x14ac:dyDescent="0.25">
      <c r="A87" s="6" t="s">
        <v>408</v>
      </c>
      <c r="B87" s="6" t="s">
        <v>409</v>
      </c>
      <c r="C87" s="7" t="str">
        <f>HYPERLINK("https://lauth.net","https://lauth.net")</f>
        <v>https://lauth.net</v>
      </c>
      <c r="D87" s="6" t="s">
        <v>76</v>
      </c>
      <c r="E87" s="6" t="s">
        <v>20</v>
      </c>
      <c r="F87" s="6" t="s">
        <v>21</v>
      </c>
      <c r="G87" s="6" t="s">
        <v>33</v>
      </c>
      <c r="L87" s="6" t="s">
        <v>16</v>
      </c>
    </row>
    <row r="88" spans="1:14" s="5" customFormat="1" x14ac:dyDescent="0.25">
      <c r="A88" s="6" t="s">
        <v>148</v>
      </c>
      <c r="B88" s="6" t="s">
        <v>149</v>
      </c>
      <c r="C88" s="7" t="str">
        <f>HYPERLINK("https://laytonconstruction.com","https://laytonconstruction.com")</f>
        <v>https://laytonconstruction.com</v>
      </c>
      <c r="D88" s="6" t="s">
        <v>68</v>
      </c>
      <c r="E88" s="6" t="s">
        <v>20</v>
      </c>
      <c r="F88" s="6" t="s">
        <v>150</v>
      </c>
      <c r="G88" s="6" t="s">
        <v>22</v>
      </c>
      <c r="L88" s="6" t="s">
        <v>16</v>
      </c>
    </row>
    <row r="89" spans="1:14" s="5" customFormat="1" x14ac:dyDescent="0.25">
      <c r="A89" s="6" t="s">
        <v>125</v>
      </c>
      <c r="B89" s="6" t="s">
        <v>81</v>
      </c>
      <c r="C89" s="7" t="str">
        <f>HYPERLINK("https://lennar.com","https://lennar.com")</f>
        <v>https://lennar.com</v>
      </c>
      <c r="D89" s="6" t="s">
        <v>40</v>
      </c>
      <c r="E89" s="6" t="s">
        <v>20</v>
      </c>
      <c r="F89" s="6" t="s">
        <v>27</v>
      </c>
      <c r="G89" s="6" t="s">
        <v>22</v>
      </c>
      <c r="K89" s="6" t="s">
        <v>126</v>
      </c>
      <c r="L89" s="6" t="s">
        <v>16</v>
      </c>
      <c r="N89" s="6" t="s">
        <v>65</v>
      </c>
    </row>
    <row r="90" spans="1:14" s="5" customFormat="1" x14ac:dyDescent="0.25">
      <c r="A90" s="6" t="s">
        <v>188</v>
      </c>
      <c r="B90" s="6" t="s">
        <v>152</v>
      </c>
      <c r="C90" s="7" t="str">
        <f>HYPERLINK("http://www.libspaving.com","http://www.libspaving.com")</f>
        <v>http://www.libspaving.com</v>
      </c>
      <c r="D90" s="6" t="s">
        <v>82</v>
      </c>
      <c r="E90" s="6" t="s">
        <v>73</v>
      </c>
      <c r="F90" s="6" t="s">
        <v>32</v>
      </c>
      <c r="G90" s="6" t="s">
        <v>52</v>
      </c>
      <c r="K90" s="6" t="s">
        <v>47</v>
      </c>
      <c r="L90" s="6" t="s">
        <v>16</v>
      </c>
      <c r="N90" s="6" t="s">
        <v>23</v>
      </c>
    </row>
    <row r="91" spans="1:14" s="5" customFormat="1" x14ac:dyDescent="0.25">
      <c r="A91" s="6" t="s">
        <v>433</v>
      </c>
      <c r="B91" s="6" t="s">
        <v>434</v>
      </c>
      <c r="C91" s="7" t="str">
        <f>HYPERLINK("http://www.loupaving.com","http://www.loupaving.com")</f>
        <v>http://www.loupaving.com</v>
      </c>
      <c r="D91" s="6" t="s">
        <v>61</v>
      </c>
      <c r="E91" s="6" t="s">
        <v>20</v>
      </c>
      <c r="F91" s="6" t="s">
        <v>51</v>
      </c>
      <c r="G91" s="6" t="s">
        <v>52</v>
      </c>
      <c r="L91" s="6" t="s">
        <v>16</v>
      </c>
    </row>
    <row r="92" spans="1:14" s="5" customFormat="1" x14ac:dyDescent="0.25">
      <c r="A92" s="6" t="s">
        <v>175</v>
      </c>
      <c r="B92" s="6" t="s">
        <v>176</v>
      </c>
      <c r="C92" s="7" t="str">
        <f>HYPERLINK("http://www.macconstruction.com","http://www.macconstruction.com")</f>
        <v>http://www.macconstruction.com</v>
      </c>
      <c r="D92" s="6" t="s">
        <v>61</v>
      </c>
      <c r="E92" s="6" t="s">
        <v>20</v>
      </c>
      <c r="F92" s="6" t="s">
        <v>21</v>
      </c>
      <c r="G92" s="6" t="s">
        <v>22</v>
      </c>
      <c r="L92" s="6" t="s">
        <v>16</v>
      </c>
    </row>
    <row r="93" spans="1:14" s="5" customFormat="1" x14ac:dyDescent="0.25">
      <c r="A93" s="6" t="s">
        <v>444</v>
      </c>
      <c r="B93" s="6" t="s">
        <v>445</v>
      </c>
      <c r="C93" s="7" t="str">
        <f>HYPERLINK("http://www.mpconstr.com","http://www.mpconstr.com")</f>
        <v>http://www.mpconstr.com</v>
      </c>
      <c r="D93" s="6" t="s">
        <v>76</v>
      </c>
      <c r="E93" s="6" t="s">
        <v>20</v>
      </c>
      <c r="F93" s="6" t="s">
        <v>51</v>
      </c>
      <c r="G93" s="6" t="s">
        <v>22</v>
      </c>
      <c r="K93" s="6" t="s">
        <v>446</v>
      </c>
      <c r="L93" s="6" t="s">
        <v>16</v>
      </c>
      <c r="N93" s="6" t="s">
        <v>23</v>
      </c>
    </row>
    <row r="94" spans="1:14" s="5" customFormat="1" x14ac:dyDescent="0.25">
      <c r="A94" s="6" t="s">
        <v>452</v>
      </c>
      <c r="B94" s="6" t="s">
        <v>75</v>
      </c>
      <c r="C94" s="7" t="str">
        <f>HYPERLINK("https://manhattanconstructiongroup.com/","https://manhattanconstructiongroup.com/")</f>
        <v>https://manhattanconstructiongroup.com/</v>
      </c>
      <c r="D94" s="6" t="s">
        <v>31</v>
      </c>
      <c r="E94" s="6" t="s">
        <v>20</v>
      </c>
      <c r="F94" s="6" t="s">
        <v>32</v>
      </c>
      <c r="G94" s="6" t="s">
        <v>33</v>
      </c>
      <c r="K94" s="6" t="s">
        <v>53</v>
      </c>
      <c r="L94" s="6" t="s">
        <v>16</v>
      </c>
      <c r="N94" s="6" t="s">
        <v>23</v>
      </c>
    </row>
    <row r="95" spans="1:14" s="5" customFormat="1" x14ac:dyDescent="0.25">
      <c r="A95" s="6" t="s">
        <v>435</v>
      </c>
      <c r="B95" s="6" t="s">
        <v>436</v>
      </c>
      <c r="C95" s="7" t="str">
        <f>HYPERLINK("http://www.mccarthy.com","http://www.mccarthy.com")</f>
        <v>http://www.mccarthy.com</v>
      </c>
      <c r="D95" s="6" t="s">
        <v>212</v>
      </c>
      <c r="E95" s="6" t="s">
        <v>20</v>
      </c>
      <c r="F95" s="6" t="s">
        <v>311</v>
      </c>
      <c r="G95" s="6" t="s">
        <v>100</v>
      </c>
      <c r="K95" s="6" t="s">
        <v>123</v>
      </c>
      <c r="L95" s="6" t="s">
        <v>16</v>
      </c>
      <c r="N95" s="6" t="s">
        <v>23</v>
      </c>
    </row>
    <row r="96" spans="1:14" s="5" customFormat="1" x14ac:dyDescent="0.25">
      <c r="A96" s="6" t="s">
        <v>93</v>
      </c>
      <c r="B96" s="6" t="s">
        <v>94</v>
      </c>
      <c r="C96" s="7" t="str">
        <f>HYPERLINK("http://www.meade100.com","http://www.meade100.com")</f>
        <v>http://www.meade100.com</v>
      </c>
      <c r="D96" s="6" t="s">
        <v>95</v>
      </c>
      <c r="E96" s="6" t="s">
        <v>20</v>
      </c>
      <c r="F96" s="6" t="s">
        <v>46</v>
      </c>
      <c r="G96" s="6" t="s">
        <v>22</v>
      </c>
      <c r="K96" s="6" t="s">
        <v>53</v>
      </c>
      <c r="L96" s="6" t="s">
        <v>16</v>
      </c>
      <c r="N96" s="6" t="s">
        <v>23</v>
      </c>
    </row>
    <row r="97" spans="1:16" s="5" customFormat="1" x14ac:dyDescent="0.25">
      <c r="A97" s="6" t="s">
        <v>134</v>
      </c>
      <c r="B97" s="6" t="s">
        <v>135</v>
      </c>
      <c r="C97" s="7" t="str">
        <f>HYPERLINK("http://www.meridiandb.com","http://www.meridiandb.com")</f>
        <v>http://www.meridiandb.com</v>
      </c>
      <c r="D97" s="6" t="s">
        <v>61</v>
      </c>
      <c r="E97" s="6" t="s">
        <v>20</v>
      </c>
      <c r="F97" s="6" t="s">
        <v>63</v>
      </c>
      <c r="G97" s="6" t="s">
        <v>28</v>
      </c>
      <c r="K97" s="6" t="s">
        <v>42</v>
      </c>
      <c r="L97" s="6" t="s">
        <v>16</v>
      </c>
      <c r="N97" s="6" t="s">
        <v>23</v>
      </c>
    </row>
    <row r="98" spans="1:16" s="5" customFormat="1" x14ac:dyDescent="0.25">
      <c r="A98" s="6" t="s">
        <v>218</v>
      </c>
      <c r="B98" s="6" t="s">
        <v>156</v>
      </c>
      <c r="C98" s="7" t="str">
        <f>HYPERLINK("http://messer.com","http://messer.com")</f>
        <v>http://messer.com</v>
      </c>
      <c r="D98" s="6" t="s">
        <v>219</v>
      </c>
      <c r="E98" s="6" t="s">
        <v>20</v>
      </c>
      <c r="F98" s="6" t="s">
        <v>27</v>
      </c>
      <c r="G98" s="6" t="s">
        <v>28</v>
      </c>
      <c r="K98" s="6" t="s">
        <v>53</v>
      </c>
      <c r="L98" s="6" t="s">
        <v>16</v>
      </c>
      <c r="N98" s="6" t="s">
        <v>23</v>
      </c>
    </row>
    <row r="99" spans="1:16" s="5" customFormat="1" x14ac:dyDescent="0.25">
      <c r="A99" s="6" t="s">
        <v>182</v>
      </c>
      <c r="B99" s="6" t="s">
        <v>92</v>
      </c>
      <c r="C99" s="7" t="str">
        <f>HYPERLINK("https://meyer-najem.com","https://meyer-najem.com")</f>
        <v>https://meyer-najem.com</v>
      </c>
      <c r="D99" s="6" t="s">
        <v>68</v>
      </c>
      <c r="E99" s="6" t="s">
        <v>20</v>
      </c>
      <c r="F99" s="6" t="s">
        <v>51</v>
      </c>
      <c r="G99" s="6" t="s">
        <v>22</v>
      </c>
      <c r="K99" s="6" t="s">
        <v>47</v>
      </c>
      <c r="L99" s="6" t="s">
        <v>16</v>
      </c>
      <c r="N99" s="6" t="s">
        <v>23</v>
      </c>
    </row>
    <row r="100" spans="1:16" s="5" customFormat="1" x14ac:dyDescent="0.25">
      <c r="A100" s="5" t="s">
        <v>77</v>
      </c>
      <c r="C100" s="7" t="str">
        <f>HYPERLINK("http://www.michuda.com","http://www.michuda.com")</f>
        <v>http://www.michuda.com</v>
      </c>
      <c r="D100" s="5" t="s">
        <v>68</v>
      </c>
      <c r="E100" s="5" t="s">
        <v>20</v>
      </c>
      <c r="F100" s="5" t="s">
        <v>27</v>
      </c>
      <c r="G100" s="5" t="s">
        <v>22</v>
      </c>
      <c r="K100" s="5" t="s">
        <v>78</v>
      </c>
      <c r="L100" s="5" t="s">
        <v>16</v>
      </c>
      <c r="O100" s="5" t="s">
        <v>79</v>
      </c>
      <c r="P100" s="6" t="s">
        <v>80</v>
      </c>
    </row>
    <row r="101" spans="1:16" s="5" customFormat="1" x14ac:dyDescent="0.25">
      <c r="A101" s="6" t="s">
        <v>340</v>
      </c>
      <c r="B101" s="6" t="s">
        <v>152</v>
      </c>
      <c r="C101" s="7" t="str">
        <f>HYPERLINK("http://milestonelp.com","http://milestonelp.com")</f>
        <v>http://milestonelp.com</v>
      </c>
      <c r="D101" s="6" t="s">
        <v>341</v>
      </c>
      <c r="E101" s="6" t="s">
        <v>20</v>
      </c>
      <c r="F101" s="6" t="s">
        <v>27</v>
      </c>
      <c r="G101" s="6" t="s">
        <v>22</v>
      </c>
      <c r="K101" s="6" t="s">
        <v>53</v>
      </c>
      <c r="L101" s="6" t="s">
        <v>16</v>
      </c>
      <c r="N101" s="6" t="s">
        <v>23</v>
      </c>
    </row>
    <row r="102" spans="1:16" s="5" customFormat="1" x14ac:dyDescent="0.25">
      <c r="A102" s="6" t="s">
        <v>415</v>
      </c>
      <c r="B102" s="6" t="s">
        <v>149</v>
      </c>
      <c r="C102" s="7" t="str">
        <f>HYPERLINK("https:// https://www.mortenson.com/careers/college","https:// https://www.mortenson.com/careers/college")</f>
        <v>https:// https://www.mortenson.com/careers/college</v>
      </c>
      <c r="D102" s="6" t="s">
        <v>212</v>
      </c>
      <c r="E102" s="6" t="s">
        <v>20</v>
      </c>
      <c r="F102" s="6" t="s">
        <v>63</v>
      </c>
      <c r="G102" s="6" t="s">
        <v>22</v>
      </c>
      <c r="K102" s="6" t="s">
        <v>123</v>
      </c>
      <c r="L102" s="6" t="s">
        <v>16</v>
      </c>
      <c r="N102" s="6" t="s">
        <v>23</v>
      </c>
    </row>
    <row r="103" spans="1:16" s="5" customFormat="1" x14ac:dyDescent="0.25">
      <c r="A103" s="6" t="s">
        <v>462</v>
      </c>
      <c r="B103" s="6" t="s">
        <v>463</v>
      </c>
      <c r="C103" s="7" t="str">
        <f>HYPERLINK("https://www.newhudsonfacades.com/","https://www.newhudsonfacades.com/")</f>
        <v>https://www.newhudsonfacades.com/</v>
      </c>
      <c r="D103" s="6" t="s">
        <v>266</v>
      </c>
      <c r="E103" s="6" t="s">
        <v>20</v>
      </c>
      <c r="F103" s="6" t="s">
        <v>63</v>
      </c>
      <c r="G103" s="6" t="s">
        <v>52</v>
      </c>
      <c r="L103" s="6" t="s">
        <v>16</v>
      </c>
    </row>
    <row r="104" spans="1:16" s="5" customFormat="1" x14ac:dyDescent="0.25">
      <c r="A104" s="6" t="s">
        <v>520</v>
      </c>
      <c r="B104" s="6" t="s">
        <v>521</v>
      </c>
      <c r="C104" s="7" t="str">
        <f>HYPERLINK("http://www.northmechanical.com","http://www.northmechanical.com")</f>
        <v>http://www.northmechanical.com</v>
      </c>
      <c r="D104" s="6" t="s">
        <v>194</v>
      </c>
      <c r="E104" s="6" t="s">
        <v>20</v>
      </c>
      <c r="F104" s="6" t="s">
        <v>110</v>
      </c>
      <c r="G104" s="6" t="s">
        <v>33</v>
      </c>
      <c r="L104" s="6" t="s">
        <v>16</v>
      </c>
    </row>
    <row r="105" spans="1:16" s="5" customFormat="1" x14ac:dyDescent="0.25">
      <c r="A105" s="6" t="s">
        <v>101</v>
      </c>
      <c r="B105" s="6" t="s">
        <v>102</v>
      </c>
      <c r="C105" s="7" t="str">
        <f>HYPERLINK("https://www.novakconstruction.com/","https://www.novakconstruction.com/")</f>
        <v>https://www.novakconstruction.com/</v>
      </c>
      <c r="D105" s="6" t="s">
        <v>61</v>
      </c>
      <c r="E105" s="6" t="s">
        <v>20</v>
      </c>
      <c r="F105" s="6" t="s">
        <v>46</v>
      </c>
      <c r="G105" s="6" t="s">
        <v>22</v>
      </c>
      <c r="L105" s="6" t="s">
        <v>16</v>
      </c>
    </row>
    <row r="106" spans="1:16" s="8" customFormat="1" ht="15.75" customHeight="1" x14ac:dyDescent="0.25">
      <c r="A106" s="3" t="s">
        <v>530</v>
      </c>
      <c r="B106" s="3" t="s">
        <v>531</v>
      </c>
      <c r="C106" s="2" t="str">
        <f>HYPERLINK("http://www.oldtowndesigngroup.com","http://www.oldtowndesigngroup.com")</f>
        <v>http://www.oldtowndesigngroup.com</v>
      </c>
      <c r="D106" s="3" t="s">
        <v>532</v>
      </c>
      <c r="E106" s="3" t="s">
        <v>20</v>
      </c>
      <c r="F106" s="3" t="s">
        <v>533</v>
      </c>
      <c r="G106" s="3" t="s">
        <v>22</v>
      </c>
      <c r="K106" s="3"/>
      <c r="L106" s="3" t="s">
        <v>16</v>
      </c>
    </row>
    <row r="107" spans="1:16" s="5" customFormat="1" x14ac:dyDescent="0.25">
      <c r="A107" s="6" t="s">
        <v>183</v>
      </c>
      <c r="B107" s="6" t="s">
        <v>184</v>
      </c>
      <c r="C107" s="7" t="str">
        <f>HYPERLINK("https://www.olthofhomes.com/","https://www.olthofhomes.com/")</f>
        <v>https://www.olthofhomes.com/</v>
      </c>
      <c r="D107" s="6" t="s">
        <v>138</v>
      </c>
      <c r="E107" s="6" t="s">
        <v>20</v>
      </c>
      <c r="F107" s="6" t="s">
        <v>63</v>
      </c>
      <c r="G107" s="6" t="s">
        <v>22</v>
      </c>
      <c r="H107" s="6" t="s">
        <v>185</v>
      </c>
      <c r="K107" s="6" t="s">
        <v>186</v>
      </c>
      <c r="L107" s="6" t="s">
        <v>16</v>
      </c>
      <c r="O107" s="6" t="s">
        <v>187</v>
      </c>
    </row>
    <row r="108" spans="1:16" s="5" customFormat="1" x14ac:dyDescent="0.25">
      <c r="A108" s="6" t="s">
        <v>213</v>
      </c>
      <c r="B108" s="6" t="s">
        <v>214</v>
      </c>
      <c r="C108" s="7" t="str">
        <f>HYPERLINK("https://www.oncor.com","https://www.oncor.com")</f>
        <v>https://www.oncor.com</v>
      </c>
      <c r="D108" s="6" t="s">
        <v>191</v>
      </c>
      <c r="E108" s="6" t="s">
        <v>20</v>
      </c>
      <c r="F108" s="6" t="s">
        <v>112</v>
      </c>
      <c r="G108" s="6" t="s">
        <v>69</v>
      </c>
      <c r="K108" s="6" t="s">
        <v>53</v>
      </c>
      <c r="L108" s="6" t="s">
        <v>16</v>
      </c>
      <c r="N108" s="6" t="s">
        <v>215</v>
      </c>
    </row>
    <row r="109" spans="1:16" s="5" customFormat="1" x14ac:dyDescent="0.25">
      <c r="A109" s="6" t="s">
        <v>476</v>
      </c>
      <c r="B109" s="6" t="s">
        <v>477</v>
      </c>
      <c r="C109" s="7" t="str">
        <f>HYPERLINK("http://onyxandeast.com","http://onyxandeast.com")</f>
        <v>http://onyxandeast.com</v>
      </c>
      <c r="D109" s="6" t="s">
        <v>138</v>
      </c>
      <c r="E109" s="6" t="s">
        <v>20</v>
      </c>
      <c r="F109" s="6" t="s">
        <v>32</v>
      </c>
      <c r="G109" s="6" t="s">
        <v>22</v>
      </c>
      <c r="L109" s="6" t="s">
        <v>16</v>
      </c>
    </row>
    <row r="110" spans="1:16" s="5" customFormat="1" x14ac:dyDescent="0.25">
      <c r="A110" s="6" t="s">
        <v>438</v>
      </c>
      <c r="B110" s="6" t="s">
        <v>439</v>
      </c>
      <c r="C110" s="7" t="str">
        <f>HYPERLINK("http://www.opus-group.com","http://www.opus-group.com")</f>
        <v>http://www.opus-group.com</v>
      </c>
      <c r="D110" s="6" t="s">
        <v>68</v>
      </c>
      <c r="E110" s="6" t="s">
        <v>20</v>
      </c>
      <c r="F110" s="6" t="s">
        <v>63</v>
      </c>
      <c r="G110" s="6" t="s">
        <v>22</v>
      </c>
      <c r="H110" s="6" t="s">
        <v>440</v>
      </c>
      <c r="K110" s="6" t="s">
        <v>47</v>
      </c>
      <c r="L110" s="6" t="s">
        <v>16</v>
      </c>
      <c r="N110" s="6" t="s">
        <v>23</v>
      </c>
    </row>
    <row r="111" spans="1:16" s="5" customFormat="1" x14ac:dyDescent="0.25">
      <c r="A111" s="6" t="s">
        <v>342</v>
      </c>
      <c r="B111" s="6" t="s">
        <v>343</v>
      </c>
      <c r="C111" s="7" t="str">
        <f>HYPERLINK("http://otis.com.careers","http://otis.com.careers")</f>
        <v>http://otis.com.careers</v>
      </c>
      <c r="D111" s="6" t="s">
        <v>344</v>
      </c>
      <c r="E111" s="6" t="s">
        <v>20</v>
      </c>
      <c r="F111" s="6" t="s">
        <v>27</v>
      </c>
      <c r="G111" s="6" t="s">
        <v>22</v>
      </c>
      <c r="L111" s="6" t="s">
        <v>16</v>
      </c>
    </row>
    <row r="112" spans="1:16" s="5" customFormat="1" x14ac:dyDescent="0.25">
      <c r="A112" s="6" t="s">
        <v>113</v>
      </c>
      <c r="B112" s="6" t="s">
        <v>114</v>
      </c>
      <c r="C112" s="7" t="str">
        <f>HYPERLINK("https://www.buildwithparadigm.com","https://www.buildwithparadigm.com")</f>
        <v>https://www.buildwithparadigm.com</v>
      </c>
      <c r="D112" s="6" t="s">
        <v>72</v>
      </c>
      <c r="E112" s="6" t="s">
        <v>73</v>
      </c>
      <c r="F112" s="6" t="s">
        <v>32</v>
      </c>
      <c r="G112" s="6" t="s">
        <v>33</v>
      </c>
      <c r="K112" s="6" t="s">
        <v>42</v>
      </c>
      <c r="L112" s="6" t="s">
        <v>16</v>
      </c>
      <c r="N112" s="6" t="s">
        <v>23</v>
      </c>
    </row>
    <row r="113" spans="1:17" s="5" customFormat="1" x14ac:dyDescent="0.25">
      <c r="A113" s="6" t="s">
        <v>386</v>
      </c>
      <c r="B113" s="6" t="s">
        <v>387</v>
      </c>
      <c r="C113" s="7" t="str">
        <f>HYPERLINK("https://jobs.parsons.com/","https://jobs.parsons.com/")</f>
        <v>https://jobs.parsons.com/</v>
      </c>
      <c r="D113" s="6" t="s">
        <v>388</v>
      </c>
      <c r="E113" s="6" t="s">
        <v>20</v>
      </c>
      <c r="F113" s="6" t="s">
        <v>110</v>
      </c>
      <c r="G113" s="6" t="s">
        <v>22</v>
      </c>
      <c r="K113" s="6" t="s">
        <v>126</v>
      </c>
      <c r="L113" s="6" t="s">
        <v>16</v>
      </c>
      <c r="N113" s="6" t="s">
        <v>65</v>
      </c>
    </row>
    <row r="114" spans="1:17" s="5" customFormat="1" x14ac:dyDescent="0.25">
      <c r="A114" s="6" t="s">
        <v>277</v>
      </c>
      <c r="B114" s="6" t="s">
        <v>382</v>
      </c>
      <c r="C114" s="7" t="str">
        <f>HYPERLINK("https://pathcc.com/","https://pathcc.com/")</f>
        <v>https://pathcc.com/</v>
      </c>
      <c r="D114" s="6" t="s">
        <v>19</v>
      </c>
      <c r="E114" s="6" t="s">
        <v>20</v>
      </c>
      <c r="F114" s="6" t="s">
        <v>51</v>
      </c>
      <c r="G114" s="6" t="s">
        <v>52</v>
      </c>
      <c r="H114" s="6" t="s">
        <v>278</v>
      </c>
      <c r="K114" s="6" t="s">
        <v>279</v>
      </c>
      <c r="L114" s="6" t="s">
        <v>16</v>
      </c>
      <c r="N114" s="6" t="s">
        <v>23</v>
      </c>
      <c r="O114" s="6" t="s">
        <v>280</v>
      </c>
      <c r="P114" s="6" t="s">
        <v>281</v>
      </c>
    </row>
    <row r="115" spans="1:17" s="5" customFormat="1" x14ac:dyDescent="0.25">
      <c r="A115" s="6" t="s">
        <v>310</v>
      </c>
      <c r="B115" s="6" t="s">
        <v>39</v>
      </c>
      <c r="C115" s="7" t="str">
        <f>HYPERLINK("http://www.pattersonhorth.com","http://www.pattersonhorth.com")</f>
        <v>http://www.pattersonhorth.com</v>
      </c>
      <c r="D115" s="6" t="s">
        <v>68</v>
      </c>
      <c r="E115" s="6" t="s">
        <v>20</v>
      </c>
      <c r="F115" s="6" t="s">
        <v>311</v>
      </c>
      <c r="G115" s="6" t="s">
        <v>100</v>
      </c>
      <c r="K115" s="6" t="s">
        <v>47</v>
      </c>
      <c r="L115" s="6" t="s">
        <v>16</v>
      </c>
      <c r="N115" s="6" t="s">
        <v>23</v>
      </c>
    </row>
    <row r="116" spans="1:17" s="5" customFormat="1" x14ac:dyDescent="0.25">
      <c r="A116" s="6" t="s">
        <v>485</v>
      </c>
      <c r="B116" s="6" t="s">
        <v>486</v>
      </c>
      <c r="C116" s="7" t="str">
        <f>HYPERLINK("https://www.penhall.com","https://www.penhall.com")</f>
        <v>https://www.penhall.com</v>
      </c>
      <c r="D116" s="6" t="s">
        <v>341</v>
      </c>
      <c r="E116" s="6" t="s">
        <v>20</v>
      </c>
      <c r="F116" s="6" t="s">
        <v>112</v>
      </c>
      <c r="G116" s="6" t="s">
        <v>22</v>
      </c>
      <c r="K116" s="6" t="s">
        <v>53</v>
      </c>
      <c r="L116" s="6" t="s">
        <v>16</v>
      </c>
      <c r="N116" s="6" t="s">
        <v>23</v>
      </c>
    </row>
    <row r="117" spans="1:17" s="5" customFormat="1" x14ac:dyDescent="0.25">
      <c r="A117" s="6" t="s">
        <v>355</v>
      </c>
      <c r="B117" s="6" t="s">
        <v>156</v>
      </c>
      <c r="C117" s="7" t="str">
        <f>HYPERLINK("http://www.pepperconstruction.com","http://www.pepperconstruction.com")</f>
        <v>http://www.pepperconstruction.com</v>
      </c>
      <c r="D117" s="6" t="s">
        <v>356</v>
      </c>
      <c r="E117" s="6" t="s">
        <v>20</v>
      </c>
      <c r="F117" s="6" t="s">
        <v>21</v>
      </c>
      <c r="G117" s="6" t="s">
        <v>22</v>
      </c>
      <c r="H117" s="6" t="s">
        <v>357</v>
      </c>
      <c r="K117" s="6" t="s">
        <v>53</v>
      </c>
      <c r="L117" s="6" t="s">
        <v>15</v>
      </c>
      <c r="M117" s="6" t="s">
        <v>358</v>
      </c>
      <c r="N117" s="6" t="s">
        <v>23</v>
      </c>
      <c r="O117" s="6" t="s">
        <v>359</v>
      </c>
      <c r="P117" s="6" t="s">
        <v>360</v>
      </c>
    </row>
    <row r="118" spans="1:17" s="5" customFormat="1" x14ac:dyDescent="0.25">
      <c r="A118" s="6" t="s">
        <v>493</v>
      </c>
      <c r="B118" s="6" t="s">
        <v>67</v>
      </c>
      <c r="C118" s="7" t="str">
        <f>HYPERLINK("https://www.perrybuilding.com","https://www.perrybuilding.com")</f>
        <v>https://www.perrybuilding.com</v>
      </c>
      <c r="D118" s="6" t="s">
        <v>40</v>
      </c>
      <c r="E118" s="6" t="s">
        <v>20</v>
      </c>
      <c r="F118" s="6" t="s">
        <v>21</v>
      </c>
      <c r="G118" s="6" t="s">
        <v>52</v>
      </c>
      <c r="K118" s="6" t="s">
        <v>42</v>
      </c>
      <c r="L118" s="6" t="s">
        <v>16</v>
      </c>
      <c r="N118" s="6" t="s">
        <v>23</v>
      </c>
    </row>
    <row r="119" spans="1:17" s="5" customFormat="1" x14ac:dyDescent="0.25">
      <c r="A119" s="6" t="s">
        <v>294</v>
      </c>
      <c r="B119" s="6" t="s">
        <v>295</v>
      </c>
      <c r="C119" s="7" t="str">
        <f>HYPERLINK("https://www.powerconstruction.net/","https://www.powerconstruction.net/")</f>
        <v>https://www.powerconstruction.net/</v>
      </c>
      <c r="D119" s="6" t="s">
        <v>129</v>
      </c>
      <c r="E119" s="6" t="s">
        <v>20</v>
      </c>
      <c r="F119" s="6" t="s">
        <v>46</v>
      </c>
      <c r="G119" s="6" t="s">
        <v>52</v>
      </c>
      <c r="H119" s="6" t="s">
        <v>296</v>
      </c>
      <c r="K119" s="6" t="s">
        <v>64</v>
      </c>
      <c r="L119" s="6" t="s">
        <v>15</v>
      </c>
      <c r="N119" s="6" t="s">
        <v>23</v>
      </c>
      <c r="O119" s="6" t="s">
        <v>297</v>
      </c>
      <c r="P119" s="6" t="s">
        <v>298</v>
      </c>
    </row>
    <row r="120" spans="1:17" s="5" customFormat="1" x14ac:dyDescent="0.25">
      <c r="A120" s="6" t="s">
        <v>503</v>
      </c>
      <c r="B120" s="6" t="s">
        <v>245</v>
      </c>
      <c r="C120" s="7" t="str">
        <f>HYPERLINK("https://powersandsons.com/","https://powersandsons.com/")</f>
        <v>https://powersandsons.com/</v>
      </c>
      <c r="D120" s="6" t="s">
        <v>504</v>
      </c>
      <c r="E120" s="6" t="s">
        <v>20</v>
      </c>
      <c r="F120" s="6" t="s">
        <v>106</v>
      </c>
      <c r="G120" s="6" t="s">
        <v>22</v>
      </c>
      <c r="L120" s="6" t="s">
        <v>16</v>
      </c>
    </row>
    <row r="121" spans="1:17" s="5" customFormat="1" x14ac:dyDescent="0.25">
      <c r="A121" s="6" t="s">
        <v>475</v>
      </c>
      <c r="B121" s="6" t="s">
        <v>81</v>
      </c>
      <c r="C121" s="7" t="str">
        <f>HYPERLINK("http://www.pulte.com","http://www.pulte.com")</f>
        <v>http://www.pulte.com</v>
      </c>
      <c r="D121" s="6" t="s">
        <v>40</v>
      </c>
      <c r="E121" s="6" t="s">
        <v>20</v>
      </c>
      <c r="F121" s="6" t="s">
        <v>27</v>
      </c>
      <c r="G121" s="6" t="s">
        <v>22</v>
      </c>
      <c r="K121" s="6" t="s">
        <v>123</v>
      </c>
      <c r="L121" s="6" t="s">
        <v>16</v>
      </c>
      <c r="N121" s="6" t="s">
        <v>65</v>
      </c>
    </row>
    <row r="122" spans="1:17" s="5" customFormat="1" x14ac:dyDescent="0.25">
      <c r="A122" s="6" t="s">
        <v>96</v>
      </c>
      <c r="B122" s="6" t="s">
        <v>97</v>
      </c>
      <c r="C122" s="7" t="str">
        <f>HYPERLINK("https://purdymaterials.com","https://purdymaterials.com")</f>
        <v>https://purdymaterials.com</v>
      </c>
      <c r="D122" s="6" t="s">
        <v>98</v>
      </c>
      <c r="E122" s="6" t="s">
        <v>20</v>
      </c>
      <c r="F122" s="6" t="s">
        <v>99</v>
      </c>
      <c r="G122" s="6" t="s">
        <v>100</v>
      </c>
      <c r="L122" s="6" t="s">
        <v>16</v>
      </c>
    </row>
    <row r="123" spans="1:17" s="5" customFormat="1" x14ac:dyDescent="0.25">
      <c r="A123" s="6" t="s">
        <v>362</v>
      </c>
      <c r="B123" s="6" t="s">
        <v>128</v>
      </c>
      <c r="C123" s="7" t="str">
        <f>HYPERLINK("https://quantaisg.com/","https://quantaisg.com/")</f>
        <v>https://quantaisg.com/</v>
      </c>
      <c r="D123" s="6" t="s">
        <v>363</v>
      </c>
      <c r="E123" s="6" t="s">
        <v>20</v>
      </c>
      <c r="F123" s="6" t="s">
        <v>83</v>
      </c>
      <c r="G123" s="6" t="s">
        <v>22</v>
      </c>
      <c r="K123" s="6" t="s">
        <v>64</v>
      </c>
      <c r="L123" s="6" t="s">
        <v>16</v>
      </c>
      <c r="N123" s="6" t="s">
        <v>65</v>
      </c>
    </row>
    <row r="124" spans="1:17" s="5" customFormat="1" x14ac:dyDescent="0.25">
      <c r="A124" s="6" t="s">
        <v>192</v>
      </c>
      <c r="B124" s="6" t="s">
        <v>193</v>
      </c>
      <c r="C124" s="7" t="str">
        <f>HYPERLINK("http://www.rtmoore.com","http://www.rtmoore.com")</f>
        <v>http://www.rtmoore.com</v>
      </c>
      <c r="D124" s="6" t="s">
        <v>194</v>
      </c>
      <c r="E124" s="6" t="s">
        <v>20</v>
      </c>
      <c r="F124" s="6" t="s">
        <v>63</v>
      </c>
      <c r="G124" s="6" t="s">
        <v>22</v>
      </c>
      <c r="H124" s="6" t="s">
        <v>195</v>
      </c>
      <c r="K124" s="6" t="s">
        <v>196</v>
      </c>
      <c r="L124" s="6" t="s">
        <v>15</v>
      </c>
      <c r="O124" s="6" t="s">
        <v>197</v>
      </c>
      <c r="Q124" s="6" t="s">
        <v>198</v>
      </c>
    </row>
    <row r="125" spans="1:17" s="5" customFormat="1" x14ac:dyDescent="0.25">
      <c r="A125" s="6" t="s">
        <v>428</v>
      </c>
      <c r="B125" s="6" t="s">
        <v>429</v>
      </c>
      <c r="C125" s="7" t="str">
        <f>HYPERLINK("https://www.reevesyoung.com/","https://www.reevesyoung.com/")</f>
        <v>https://www.reevesyoung.com/</v>
      </c>
      <c r="D125" s="6" t="s">
        <v>219</v>
      </c>
      <c r="E125" s="6" t="s">
        <v>20</v>
      </c>
      <c r="F125" s="6" t="s">
        <v>51</v>
      </c>
      <c r="G125" s="6" t="s">
        <v>28</v>
      </c>
      <c r="L125" s="6" t="s">
        <v>16</v>
      </c>
    </row>
    <row r="126" spans="1:17" s="5" customFormat="1" x14ac:dyDescent="0.25">
      <c r="A126" s="6" t="s">
        <v>288</v>
      </c>
      <c r="B126" s="6" t="s">
        <v>289</v>
      </c>
      <c r="C126" s="7" t="str">
        <f>HYPERLINK("http://www.renascentinc.com","http://www.renascentinc.com")</f>
        <v>http://www.renascentinc.com</v>
      </c>
      <c r="D126" s="6" t="s">
        <v>290</v>
      </c>
      <c r="E126" s="6" t="s">
        <v>20</v>
      </c>
      <c r="F126" s="6" t="s">
        <v>63</v>
      </c>
      <c r="G126" s="6" t="s">
        <v>22</v>
      </c>
      <c r="K126" s="6" t="s">
        <v>64</v>
      </c>
      <c r="L126" s="6" t="s">
        <v>16</v>
      </c>
      <c r="N126" s="6" t="s">
        <v>23</v>
      </c>
    </row>
    <row r="127" spans="1:17" s="5" customFormat="1" x14ac:dyDescent="0.25">
      <c r="A127" s="6" t="s">
        <v>292</v>
      </c>
      <c r="B127" s="6" t="s">
        <v>121</v>
      </c>
      <c r="C127" s="7" t="str">
        <f>HYPERLINK("https://www.reynoldscon.com/","https://www.reynoldscon.com/")</f>
        <v>https://www.reynoldscon.com/</v>
      </c>
      <c r="D127" s="6" t="s">
        <v>293</v>
      </c>
      <c r="E127" s="6" t="s">
        <v>20</v>
      </c>
      <c r="F127" s="6" t="s">
        <v>150</v>
      </c>
      <c r="G127" s="6" t="s">
        <v>28</v>
      </c>
      <c r="K127" s="6" t="s">
        <v>64</v>
      </c>
      <c r="L127" s="6" t="s">
        <v>16</v>
      </c>
      <c r="N127" s="6" t="s">
        <v>65</v>
      </c>
    </row>
    <row r="128" spans="1:17" s="5" customFormat="1" x14ac:dyDescent="0.25">
      <c r="A128" s="6" t="s">
        <v>313</v>
      </c>
      <c r="B128" s="6" t="s">
        <v>104</v>
      </c>
      <c r="C128" s="7" t="str">
        <f>HYPERLINK("https://www.rosendin.com","https://www.rosendin.com")</f>
        <v>https://www.rosendin.com</v>
      </c>
      <c r="D128" s="6" t="s">
        <v>40</v>
      </c>
      <c r="E128" s="6" t="s">
        <v>20</v>
      </c>
      <c r="F128" s="6" t="s">
        <v>112</v>
      </c>
      <c r="G128" s="6" t="s">
        <v>22</v>
      </c>
      <c r="K128" s="6" t="s">
        <v>123</v>
      </c>
      <c r="L128" s="6" t="s">
        <v>16</v>
      </c>
      <c r="N128" s="6" t="s">
        <v>23</v>
      </c>
    </row>
    <row r="129" spans="1:17" s="5" customFormat="1" x14ac:dyDescent="0.25">
      <c r="A129" s="6" t="s">
        <v>282</v>
      </c>
      <c r="B129" s="6" t="s">
        <v>121</v>
      </c>
      <c r="C129" s="7" t="str">
        <f>HYPERLINK("http://www.ruby-collins.com","http://www.ruby-collins.com")</f>
        <v>http://www.ruby-collins.com</v>
      </c>
      <c r="D129" s="6" t="s">
        <v>61</v>
      </c>
      <c r="E129" s="6" t="s">
        <v>20</v>
      </c>
      <c r="F129" s="6" t="s">
        <v>112</v>
      </c>
      <c r="G129" s="6" t="s">
        <v>22</v>
      </c>
      <c r="L129" s="6" t="s">
        <v>16</v>
      </c>
    </row>
    <row r="130" spans="1:17" s="5" customFormat="1" x14ac:dyDescent="0.25">
      <c r="A130" s="6" t="s">
        <v>468</v>
      </c>
      <c r="B130" s="6" t="s">
        <v>343</v>
      </c>
      <c r="C130" s="7" t="str">
        <f>HYPERLINK("http://sargentlundy.com","http://sargentlundy.com")</f>
        <v>http://sargentlundy.com</v>
      </c>
      <c r="D130" s="6" t="s">
        <v>191</v>
      </c>
      <c r="E130" s="6" t="s">
        <v>20</v>
      </c>
      <c r="F130" s="6" t="s">
        <v>228</v>
      </c>
      <c r="G130" s="6" t="s">
        <v>22</v>
      </c>
      <c r="H130" s="6" t="s">
        <v>469</v>
      </c>
      <c r="I130" s="6" t="s">
        <v>470</v>
      </c>
      <c r="J130" s="6" t="s">
        <v>317</v>
      </c>
      <c r="K130" s="6" t="s">
        <v>471</v>
      </c>
      <c r="L130" s="6" t="s">
        <v>15</v>
      </c>
      <c r="N130" s="6" t="s">
        <v>23</v>
      </c>
    </row>
    <row r="131" spans="1:17" s="5" customFormat="1" x14ac:dyDescent="0.25">
      <c r="A131" s="6" t="s">
        <v>394</v>
      </c>
      <c r="B131" s="6" t="s">
        <v>395</v>
      </c>
      <c r="C131" s="7" t="str">
        <f>HYPERLINK("https://www.satpon.com","https://www.satpon.com")</f>
        <v>https://www.satpon.com</v>
      </c>
      <c r="D131" s="6" t="s">
        <v>242</v>
      </c>
      <c r="E131" s="6" t="s">
        <v>20</v>
      </c>
      <c r="F131" s="6" t="s">
        <v>27</v>
      </c>
      <c r="G131" s="6" t="s">
        <v>22</v>
      </c>
      <c r="H131" s="6" t="s">
        <v>396</v>
      </c>
      <c r="K131" s="6" t="s">
        <v>64</v>
      </c>
      <c r="L131" s="6" t="s">
        <v>15</v>
      </c>
      <c r="M131" s="6" t="s">
        <v>397</v>
      </c>
      <c r="N131" s="6" t="s">
        <v>23</v>
      </c>
      <c r="O131" s="6" t="s">
        <v>398</v>
      </c>
      <c r="P131" s="6" t="s">
        <v>399</v>
      </c>
      <c r="Q131" s="6" t="s">
        <v>400</v>
      </c>
    </row>
    <row r="132" spans="1:17" s="5" customFormat="1" x14ac:dyDescent="0.25">
      <c r="A132" s="6" t="s">
        <v>478</v>
      </c>
      <c r="B132" s="6" t="s">
        <v>479</v>
      </c>
      <c r="C132" s="7" t="str">
        <f>HYPERLINK("http://www.servprosouthbendne.com","http://www.servprosouthbendne.com")</f>
        <v>http://www.servprosouthbendne.com</v>
      </c>
      <c r="D132" s="6" t="s">
        <v>40</v>
      </c>
      <c r="E132" s="6" t="s">
        <v>20</v>
      </c>
      <c r="F132" s="6" t="s">
        <v>311</v>
      </c>
      <c r="G132" s="6" t="s">
        <v>100</v>
      </c>
      <c r="H132" s="6" t="s">
        <v>480</v>
      </c>
      <c r="I132" s="6" t="s">
        <v>317</v>
      </c>
      <c r="J132" s="6" t="s">
        <v>233</v>
      </c>
      <c r="K132" s="6" t="s">
        <v>481</v>
      </c>
      <c r="L132" s="6" t="s">
        <v>16</v>
      </c>
      <c r="O132" s="6" t="s">
        <v>482</v>
      </c>
      <c r="P132" s="6" t="s">
        <v>483</v>
      </c>
      <c r="Q132" s="6" t="s">
        <v>484</v>
      </c>
    </row>
    <row r="133" spans="1:17" s="5" customFormat="1" x14ac:dyDescent="0.25">
      <c r="A133" s="6" t="s">
        <v>209</v>
      </c>
      <c r="B133" s="6" t="s">
        <v>156</v>
      </c>
      <c r="C133" s="7" t="str">
        <f>HYPERLINK("https://www.shielsexton.com/","https://www.shielsexton.com/")</f>
        <v>https://www.shielsexton.com/</v>
      </c>
      <c r="D133" s="6" t="s">
        <v>40</v>
      </c>
      <c r="E133" s="6" t="s">
        <v>20</v>
      </c>
      <c r="F133" s="6" t="s">
        <v>27</v>
      </c>
      <c r="G133" s="6" t="s">
        <v>22</v>
      </c>
      <c r="L133" s="6" t="s">
        <v>16</v>
      </c>
    </row>
    <row r="134" spans="1:17" s="5" customFormat="1" x14ac:dyDescent="0.25">
      <c r="A134" s="6" t="s">
        <v>267</v>
      </c>
      <c r="B134" s="6" t="s">
        <v>268</v>
      </c>
      <c r="C134" s="7" t="str">
        <f>HYPERLINK("https://www.shookconstruction.com/","https://www.shookconstruction.com/")</f>
        <v>https://www.shookconstruction.com/</v>
      </c>
      <c r="D134" s="6" t="s">
        <v>19</v>
      </c>
      <c r="E134" s="6" t="s">
        <v>20</v>
      </c>
      <c r="F134" s="6" t="s">
        <v>106</v>
      </c>
      <c r="G134" s="6" t="s">
        <v>52</v>
      </c>
      <c r="K134" s="6" t="s">
        <v>64</v>
      </c>
      <c r="L134" s="6" t="s">
        <v>16</v>
      </c>
      <c r="N134" s="6" t="s">
        <v>23</v>
      </c>
    </row>
    <row r="135" spans="1:17" s="5" customFormat="1" x14ac:dyDescent="0.25">
      <c r="A135" s="6" t="s">
        <v>427</v>
      </c>
      <c r="B135" s="6" t="s">
        <v>75</v>
      </c>
      <c r="C135" s="7" t="str">
        <f>HYPERLINK("https://shuckcorp.com/","https://shuckcorp.com/")</f>
        <v>https://shuckcorp.com/</v>
      </c>
      <c r="D135" s="6" t="s">
        <v>212</v>
      </c>
      <c r="E135" s="6" t="s">
        <v>20</v>
      </c>
      <c r="F135" s="6" t="s">
        <v>32</v>
      </c>
      <c r="G135" s="6" t="s">
        <v>52</v>
      </c>
      <c r="K135" s="6" t="s">
        <v>42</v>
      </c>
      <c r="L135" s="6" t="s">
        <v>16</v>
      </c>
      <c r="N135" s="6" t="s">
        <v>23</v>
      </c>
    </row>
    <row r="136" spans="1:17" s="5" customFormat="1" x14ac:dyDescent="0.25">
      <c r="A136" s="6" t="s">
        <v>299</v>
      </c>
      <c r="B136" s="6" t="s">
        <v>300</v>
      </c>
      <c r="C136" s="7" t="str">
        <f>HYPERLINK("https://www.sigconstruction.com/","https://www.sigconstruction.com/")</f>
        <v>https://www.sigconstruction.com/</v>
      </c>
      <c r="D136" s="6" t="s">
        <v>40</v>
      </c>
      <c r="E136" s="6" t="s">
        <v>20</v>
      </c>
      <c r="F136" s="6" t="s">
        <v>63</v>
      </c>
      <c r="G136" s="6" t="s">
        <v>22</v>
      </c>
      <c r="H136" s="6" t="s">
        <v>301</v>
      </c>
      <c r="I136" s="6" t="s">
        <v>302</v>
      </c>
      <c r="K136" s="6" t="s">
        <v>279</v>
      </c>
      <c r="L136" s="6" t="s">
        <v>16</v>
      </c>
      <c r="O136" s="6" t="s">
        <v>303</v>
      </c>
      <c r="P136" s="6" t="s">
        <v>304</v>
      </c>
      <c r="Q136" s="6" t="s">
        <v>305</v>
      </c>
    </row>
    <row r="137" spans="1:17" s="5" customFormat="1" x14ac:dyDescent="0.25">
      <c r="A137" s="6" t="s">
        <v>199</v>
      </c>
      <c r="B137" s="6" t="s">
        <v>200</v>
      </c>
      <c r="C137" s="7" t="str">
        <f>HYPERLINK("https://skanska.com","https://skanska.com")</f>
        <v>https://skanska.com</v>
      </c>
      <c r="D137" s="6" t="s">
        <v>129</v>
      </c>
      <c r="E137" s="6" t="s">
        <v>20</v>
      </c>
      <c r="F137" s="6" t="s">
        <v>63</v>
      </c>
      <c r="G137" s="6" t="s">
        <v>28</v>
      </c>
      <c r="K137" s="6" t="s">
        <v>201</v>
      </c>
      <c r="L137" s="6" t="s">
        <v>16</v>
      </c>
      <c r="N137" s="6" t="s">
        <v>65</v>
      </c>
      <c r="Q137" s="6" t="s">
        <v>202</v>
      </c>
    </row>
    <row r="138" spans="1:17" s="5" customFormat="1" x14ac:dyDescent="0.25">
      <c r="A138" s="6" t="s">
        <v>447</v>
      </c>
      <c r="B138" s="6" t="s">
        <v>448</v>
      </c>
      <c r="C138" s="7" t="str">
        <f>HYPERLINK("http://skender.com","http://skender.com")</f>
        <v>http://skender.com</v>
      </c>
      <c r="D138" s="6" t="s">
        <v>174</v>
      </c>
      <c r="E138" s="6" t="s">
        <v>73</v>
      </c>
      <c r="F138" s="6" t="s">
        <v>449</v>
      </c>
      <c r="G138" s="6" t="s">
        <v>28</v>
      </c>
      <c r="K138" s="6" t="s">
        <v>403</v>
      </c>
      <c r="L138" s="6" t="s">
        <v>15</v>
      </c>
      <c r="O138" s="6" t="s">
        <v>450</v>
      </c>
      <c r="Q138" s="6" t="s">
        <v>451</v>
      </c>
    </row>
    <row r="139" spans="1:17" s="5" customFormat="1" x14ac:dyDescent="0.25">
      <c r="A139" s="6" t="s">
        <v>496</v>
      </c>
      <c r="B139" s="6" t="s">
        <v>300</v>
      </c>
      <c r="C139" s="7" t="str">
        <f>HYPERLINK("http://SmithMB.com","http://SmithMB.com")</f>
        <v>http://SmithMB.com</v>
      </c>
      <c r="D139" s="6" t="s">
        <v>497</v>
      </c>
      <c r="E139" s="6" t="s">
        <v>20</v>
      </c>
      <c r="F139" s="6" t="s">
        <v>32</v>
      </c>
      <c r="G139" s="6" t="s">
        <v>52</v>
      </c>
      <c r="L139" s="6" t="s">
        <v>16</v>
      </c>
    </row>
    <row r="140" spans="1:17" s="5" customFormat="1" x14ac:dyDescent="0.25">
      <c r="A140" s="6" t="s">
        <v>350</v>
      </c>
      <c r="B140" s="6" t="s">
        <v>351</v>
      </c>
      <c r="C140" s="7" t="str">
        <f>HYPERLINK("https://spscorporation.com/","https://spscorporation.com/")</f>
        <v>https://spscorporation.com/</v>
      </c>
      <c r="D140" s="6" t="s">
        <v>352</v>
      </c>
      <c r="E140" s="6" t="s">
        <v>20</v>
      </c>
      <c r="F140" s="6" t="s">
        <v>32</v>
      </c>
      <c r="G140" s="6" t="s">
        <v>22</v>
      </c>
      <c r="L140" s="6" t="s">
        <v>16</v>
      </c>
    </row>
    <row r="141" spans="1:17" s="5" customFormat="1" x14ac:dyDescent="0.25">
      <c r="A141" s="6" t="s">
        <v>161</v>
      </c>
      <c r="B141" s="6" t="s">
        <v>162</v>
      </c>
      <c r="C141" s="7" t="str">
        <f>HYPERLINK("https://www.summitdb.com","https://www.summitdb.com")</f>
        <v>https://www.summitdb.com</v>
      </c>
      <c r="D141" s="6" t="s">
        <v>68</v>
      </c>
      <c r="E141" s="6" t="s">
        <v>20</v>
      </c>
      <c r="F141" s="6" t="s">
        <v>110</v>
      </c>
      <c r="G141" s="6" t="s">
        <v>52</v>
      </c>
      <c r="H141" s="6" t="s">
        <v>163</v>
      </c>
      <c r="K141" s="6" t="s">
        <v>164</v>
      </c>
      <c r="L141" s="6" t="s">
        <v>16</v>
      </c>
      <c r="N141" s="6" t="s">
        <v>23</v>
      </c>
      <c r="O141" s="6" t="s">
        <v>165</v>
      </c>
    </row>
    <row r="142" spans="1:17" s="5" customFormat="1" x14ac:dyDescent="0.25">
      <c r="A142" s="6" t="s">
        <v>306</v>
      </c>
      <c r="B142" s="6" t="s">
        <v>307</v>
      </c>
      <c r="C142" s="7" t="str">
        <f>HYPERLINK("https://www.summitepc.com/summit-engineering-construction","https://www.summitepc.com/summit-engineering-construction")</f>
        <v>https://www.summitepc.com/summit-engineering-construction</v>
      </c>
      <c r="D142" s="6" t="s">
        <v>19</v>
      </c>
      <c r="E142" s="6" t="s">
        <v>20</v>
      </c>
      <c r="F142" s="6" t="s">
        <v>228</v>
      </c>
      <c r="G142" s="6" t="s">
        <v>22</v>
      </c>
      <c r="L142" s="6" t="s">
        <v>16</v>
      </c>
    </row>
    <row r="143" spans="1:17" s="5" customFormat="1" x14ac:dyDescent="0.25">
      <c r="A143" s="6" t="s">
        <v>226</v>
      </c>
      <c r="B143" s="6" t="s">
        <v>227</v>
      </c>
      <c r="C143" s="7" t="str">
        <f>HYPERLINK("https://www.suntecconcrete.com","https://www.suntecconcrete.com")</f>
        <v>https://www.suntecconcrete.com</v>
      </c>
      <c r="D143" s="6" t="s">
        <v>129</v>
      </c>
      <c r="E143" s="6" t="s">
        <v>20</v>
      </c>
      <c r="F143" s="6" t="s">
        <v>228</v>
      </c>
      <c r="G143" s="6" t="s">
        <v>22</v>
      </c>
      <c r="K143" s="6" t="s">
        <v>53</v>
      </c>
      <c r="L143" s="6" t="s">
        <v>16</v>
      </c>
      <c r="N143" s="6" t="s">
        <v>23</v>
      </c>
    </row>
    <row r="144" spans="1:17" s="5" customFormat="1" x14ac:dyDescent="0.25">
      <c r="A144" s="6" t="s">
        <v>361</v>
      </c>
      <c r="B144" s="6" t="s">
        <v>121</v>
      </c>
      <c r="C144" s="7" t="str">
        <f>HYPERLINK("https://t5datacenters.com/","https://t5datacenters.com/")</f>
        <v>https://t5datacenters.com/</v>
      </c>
      <c r="D144" s="6" t="s">
        <v>242</v>
      </c>
      <c r="E144" s="6" t="s">
        <v>20</v>
      </c>
      <c r="F144" s="6" t="s">
        <v>130</v>
      </c>
      <c r="G144" s="6" t="s">
        <v>22</v>
      </c>
      <c r="L144" s="6" t="s">
        <v>16</v>
      </c>
    </row>
    <row r="145" spans="1:17" s="5" customFormat="1" x14ac:dyDescent="0.25">
      <c r="A145" s="6" t="s">
        <v>285</v>
      </c>
      <c r="B145" s="6" t="s">
        <v>97</v>
      </c>
      <c r="C145" s="7" t="str">
        <f>HYPERLINK("https://conlancompany.com/","https://conlancompany.com/")</f>
        <v>https://conlancompany.com/</v>
      </c>
      <c r="D145" s="6" t="s">
        <v>40</v>
      </c>
      <c r="E145" s="6" t="s">
        <v>20</v>
      </c>
      <c r="F145" s="6" t="s">
        <v>51</v>
      </c>
      <c r="G145" s="6" t="s">
        <v>22</v>
      </c>
      <c r="K145" s="6" t="s">
        <v>47</v>
      </c>
      <c r="L145" s="6" t="s">
        <v>16</v>
      </c>
      <c r="N145" s="6" t="s">
        <v>23</v>
      </c>
    </row>
    <row r="146" spans="1:17" s="5" customFormat="1" x14ac:dyDescent="0.25">
      <c r="A146" s="6" t="s">
        <v>498</v>
      </c>
      <c r="B146" s="6" t="s">
        <v>499</v>
      </c>
      <c r="C146" s="7" t="str">
        <f>HYPERLINK("https://www.thegarrettco.com","https://www.thegarrettco.com")</f>
        <v>https://www.thegarrettco.com</v>
      </c>
      <c r="D146" s="6" t="s">
        <v>138</v>
      </c>
      <c r="E146" s="6" t="s">
        <v>20</v>
      </c>
      <c r="F146" s="6" t="s">
        <v>51</v>
      </c>
      <c r="G146" s="6" t="s">
        <v>69</v>
      </c>
      <c r="L146" s="6" t="s">
        <v>16</v>
      </c>
      <c r="N146" s="6" t="s">
        <v>23</v>
      </c>
    </row>
    <row r="147" spans="1:17" s="5" customFormat="1" x14ac:dyDescent="0.25">
      <c r="A147" s="6" t="s">
        <v>229</v>
      </c>
      <c r="B147" s="6" t="s">
        <v>230</v>
      </c>
      <c r="C147" s="7" t="str">
        <f>HYPERLINK("http://www.hillgrp.com/","http://www.hillgrp.com/")</f>
        <v>http://www.hillgrp.com/</v>
      </c>
      <c r="D147" s="6" t="s">
        <v>231</v>
      </c>
      <c r="E147" s="6" t="s">
        <v>20</v>
      </c>
      <c r="F147" s="6" t="s">
        <v>27</v>
      </c>
      <c r="G147" s="6" t="s">
        <v>22</v>
      </c>
      <c r="H147" s="6" t="s">
        <v>232</v>
      </c>
      <c r="I147" s="6" t="s">
        <v>233</v>
      </c>
      <c r="J147" s="6" t="s">
        <v>143</v>
      </c>
      <c r="K147" s="6" t="s">
        <v>234</v>
      </c>
      <c r="L147" s="6" t="s">
        <v>16</v>
      </c>
      <c r="O147" s="6" t="s">
        <v>235</v>
      </c>
      <c r="P147" s="6" t="s">
        <v>236</v>
      </c>
      <c r="Q147" s="6" t="s">
        <v>237</v>
      </c>
    </row>
    <row r="148" spans="1:17" s="5" customFormat="1" x14ac:dyDescent="0.25">
      <c r="A148" s="6" t="s">
        <v>216</v>
      </c>
      <c r="B148" s="6" t="s">
        <v>217</v>
      </c>
      <c r="C148" s="7" t="str">
        <f>HYPERLINK("https://pkcorp.com","https://pkcorp.com")</f>
        <v>https://pkcorp.com</v>
      </c>
      <c r="D148" s="6" t="s">
        <v>61</v>
      </c>
      <c r="E148" s="6" t="s">
        <v>20</v>
      </c>
      <c r="F148" s="6" t="s">
        <v>21</v>
      </c>
      <c r="G148" s="6" t="s">
        <v>22</v>
      </c>
      <c r="L148" s="6" t="s">
        <v>16</v>
      </c>
    </row>
    <row r="149" spans="1:17" s="5" customFormat="1" x14ac:dyDescent="0.25">
      <c r="A149" s="6" t="s">
        <v>133</v>
      </c>
      <c r="B149" s="6" t="s">
        <v>39</v>
      </c>
      <c r="C149" s="7" t="str">
        <f>HYPERLINK("https://www.walshgroup.com/","https://www.walshgroup.com/")</f>
        <v>https://www.walshgroup.com/</v>
      </c>
      <c r="D149" s="6" t="s">
        <v>61</v>
      </c>
      <c r="E149" s="6" t="s">
        <v>20</v>
      </c>
      <c r="F149" s="6" t="s">
        <v>27</v>
      </c>
      <c r="G149" s="6" t="s">
        <v>52</v>
      </c>
      <c r="K149" s="6" t="s">
        <v>123</v>
      </c>
      <c r="L149" s="6" t="s">
        <v>16</v>
      </c>
      <c r="N149" s="6" t="s">
        <v>23</v>
      </c>
    </row>
    <row r="150" spans="1:17" s="5" customFormat="1" x14ac:dyDescent="0.25">
      <c r="A150" s="6" t="s">
        <v>131</v>
      </c>
      <c r="B150" s="6" t="s">
        <v>132</v>
      </c>
      <c r="C150" s="7" t="str">
        <f>HYPERLINK("https://www.weitz.com/","https://www.weitz.com/")</f>
        <v>https://www.weitz.com/</v>
      </c>
      <c r="D150" s="6" t="s">
        <v>61</v>
      </c>
      <c r="E150" s="6" t="s">
        <v>20</v>
      </c>
      <c r="F150" s="6" t="s">
        <v>27</v>
      </c>
      <c r="G150" s="6" t="s">
        <v>22</v>
      </c>
      <c r="L150" s="6" t="s">
        <v>16</v>
      </c>
    </row>
    <row r="151" spans="1:17" s="5" customFormat="1" x14ac:dyDescent="0.25">
      <c r="A151" s="6" t="s">
        <v>159</v>
      </c>
      <c r="B151" s="6" t="s">
        <v>160</v>
      </c>
      <c r="C151" s="7" t="str">
        <f>HYPERLINK("https://thieneman.solutions","https://thieneman.solutions")</f>
        <v>https://thieneman.solutions</v>
      </c>
      <c r="D151" s="6" t="s">
        <v>61</v>
      </c>
      <c r="E151" s="6" t="s">
        <v>20</v>
      </c>
      <c r="F151" s="6" t="s">
        <v>51</v>
      </c>
      <c r="G151" s="6" t="s">
        <v>22</v>
      </c>
      <c r="K151" s="6" t="s">
        <v>47</v>
      </c>
      <c r="L151" s="6" t="s">
        <v>16</v>
      </c>
      <c r="N151" s="6" t="s">
        <v>23</v>
      </c>
    </row>
    <row r="152" spans="1:17" s="5" customFormat="1" x14ac:dyDescent="0.25">
      <c r="A152" s="6" t="s">
        <v>136</v>
      </c>
      <c r="B152" s="6" t="s">
        <v>137</v>
      </c>
      <c r="C152" s="7" t="str">
        <f>HYPERLINK("https://www.thompsonthrift.com/","https://www.thompsonthrift.com/")</f>
        <v>https://www.thompsonthrift.com/</v>
      </c>
      <c r="D152" s="6" t="s">
        <v>138</v>
      </c>
      <c r="E152" s="6" t="s">
        <v>20</v>
      </c>
      <c r="F152" s="6" t="s">
        <v>112</v>
      </c>
      <c r="G152" s="6" t="s">
        <v>22</v>
      </c>
      <c r="L152" s="6" t="s">
        <v>16</v>
      </c>
    </row>
    <row r="153" spans="1:17" s="5" customFormat="1" x14ac:dyDescent="0.25">
      <c r="A153" s="5" t="s">
        <v>48</v>
      </c>
      <c r="B153" s="5" t="s">
        <v>49</v>
      </c>
      <c r="C153" s="7" t="str">
        <f>HYPERLINK("http://tippmanngroup.com","http://tippmanngroup.com")</f>
        <v>http://tippmanngroup.com</v>
      </c>
      <c r="D153" s="5" t="s">
        <v>50</v>
      </c>
      <c r="E153" s="5" t="s">
        <v>20</v>
      </c>
      <c r="F153" s="5" t="s">
        <v>51</v>
      </c>
      <c r="G153" s="5" t="s">
        <v>52</v>
      </c>
      <c r="K153" s="5" t="s">
        <v>53</v>
      </c>
      <c r="L153" s="5" t="s">
        <v>16</v>
      </c>
      <c r="N153" s="5" t="s">
        <v>23</v>
      </c>
    </row>
    <row r="154" spans="1:17" s="5" customFormat="1" x14ac:dyDescent="0.25">
      <c r="A154" s="5" t="s">
        <v>17</v>
      </c>
      <c r="B154" s="5" t="s">
        <v>18</v>
      </c>
      <c r="C154" s="7" t="str">
        <f>HYPERLINK("https://www.tonnandblank.com","https://www.tonnandblank.com")</f>
        <v>https://www.tonnandblank.com</v>
      </c>
      <c r="D154" s="5" t="s">
        <v>19</v>
      </c>
      <c r="E154" s="5" t="s">
        <v>20</v>
      </c>
      <c r="F154" s="5" t="s">
        <v>21</v>
      </c>
      <c r="G154" s="5" t="s">
        <v>22</v>
      </c>
      <c r="L154" s="5" t="s">
        <v>16</v>
      </c>
      <c r="N154" s="5" t="s">
        <v>23</v>
      </c>
    </row>
    <row r="155" spans="1:17" s="5" customFormat="1" x14ac:dyDescent="0.25">
      <c r="A155" s="5" t="s">
        <v>59</v>
      </c>
      <c r="B155" s="5" t="s">
        <v>60</v>
      </c>
      <c r="C155" s="7" t="str">
        <f>HYPERLINK("https://www.Traylor.com","https://www.Traylor.com")</f>
        <v>https://www.Traylor.com</v>
      </c>
      <c r="D155" s="5" t="s">
        <v>61</v>
      </c>
      <c r="E155" s="5" t="s">
        <v>62</v>
      </c>
      <c r="F155" s="5" t="s">
        <v>63</v>
      </c>
      <c r="G155" s="5" t="s">
        <v>22</v>
      </c>
      <c r="K155" s="5" t="s">
        <v>64</v>
      </c>
      <c r="L155" s="5" t="s">
        <v>16</v>
      </c>
      <c r="N155" s="5" t="s">
        <v>65</v>
      </c>
    </row>
    <row r="156" spans="1:17" s="5" customFormat="1" x14ac:dyDescent="0.25">
      <c r="A156" s="6" t="s">
        <v>203</v>
      </c>
      <c r="B156" s="6" t="s">
        <v>39</v>
      </c>
      <c r="C156" s="7" t="str">
        <f>HYPERLINK("https://www.turnerandtownsend.com/","https://www.turnerandtownsend.com/")</f>
        <v>https://www.turnerandtownsend.com/</v>
      </c>
      <c r="D156" s="6" t="s">
        <v>204</v>
      </c>
      <c r="E156" s="6" t="s">
        <v>20</v>
      </c>
      <c r="F156" s="6" t="s">
        <v>205</v>
      </c>
      <c r="G156" s="6" t="s">
        <v>100</v>
      </c>
      <c r="L156" s="6" t="s">
        <v>16</v>
      </c>
      <c r="N156" s="6" t="s">
        <v>23</v>
      </c>
    </row>
    <row r="157" spans="1:17" s="5" customFormat="1" x14ac:dyDescent="0.25">
      <c r="A157" s="6" t="s">
        <v>120</v>
      </c>
      <c r="B157" s="6" t="s">
        <v>121</v>
      </c>
      <c r="C157" s="7" t="str">
        <f>HYPERLINK("https://www.turnerconstruction.com/","https://www.turnerconstruction.com/")</f>
        <v>https://www.turnerconstruction.com/</v>
      </c>
      <c r="D157" s="6" t="s">
        <v>82</v>
      </c>
      <c r="E157" s="6" t="s">
        <v>20</v>
      </c>
      <c r="F157" s="6" t="s">
        <v>106</v>
      </c>
      <c r="G157" s="6" t="s">
        <v>22</v>
      </c>
      <c r="H157" s="6" t="s">
        <v>122</v>
      </c>
      <c r="K157" s="6" t="s">
        <v>124</v>
      </c>
      <c r="L157" s="6" t="s">
        <v>15</v>
      </c>
      <c r="N157" s="6" t="s">
        <v>23</v>
      </c>
    </row>
    <row r="158" spans="1:17" s="5" customFormat="1" x14ac:dyDescent="0.25">
      <c r="A158" s="6" t="s">
        <v>291</v>
      </c>
      <c r="B158" s="6" t="s">
        <v>518</v>
      </c>
      <c r="C158" s="7" t="str">
        <f>HYPERLINK("https://www.usengineering.com/location/kansas-city-corporate-headquarters/","https://www.usengineering.com/location/kansas-city-corporate-headquarters/")</f>
        <v>https://www.usengineering.com/location/kansas-city-corporate-headquarters/</v>
      </c>
      <c r="D158" s="6" t="s">
        <v>519</v>
      </c>
      <c r="E158" s="6" t="s">
        <v>20</v>
      </c>
      <c r="F158" s="6" t="s">
        <v>311</v>
      </c>
      <c r="G158" s="6" t="s">
        <v>100</v>
      </c>
      <c r="L158" s="6" t="s">
        <v>16</v>
      </c>
    </row>
    <row r="159" spans="1:17" s="5" customFormat="1" x14ac:dyDescent="0.25">
      <c r="A159" s="6" t="s">
        <v>421</v>
      </c>
      <c r="B159" s="6" t="s">
        <v>422</v>
      </c>
      <c r="C159" s="7" t="str">
        <f>HYPERLINK("https://www.vequityconstruction.com","https://www.vequityconstruction.com")</f>
        <v>https://www.vequityconstruction.com</v>
      </c>
      <c r="D159" s="6" t="s">
        <v>423</v>
      </c>
      <c r="E159" s="6" t="s">
        <v>20</v>
      </c>
      <c r="F159" s="6" t="s">
        <v>83</v>
      </c>
      <c r="G159" s="6" t="s">
        <v>22</v>
      </c>
      <c r="K159" s="6" t="s">
        <v>42</v>
      </c>
      <c r="L159" s="6" t="s">
        <v>16</v>
      </c>
      <c r="N159" s="6" t="s">
        <v>23</v>
      </c>
    </row>
    <row r="160" spans="1:17" s="5" customFormat="1" x14ac:dyDescent="0.25">
      <c r="A160" s="6" t="s">
        <v>374</v>
      </c>
      <c r="B160" s="6" t="s">
        <v>75</v>
      </c>
      <c r="C160" s="7" t="str">
        <f>HYPERLINK("https://walbridge.com","https://walbridge.com")</f>
        <v>https://walbridge.com</v>
      </c>
      <c r="D160" s="6" t="s">
        <v>72</v>
      </c>
      <c r="E160" s="6" t="s">
        <v>20</v>
      </c>
      <c r="F160" s="6" t="s">
        <v>46</v>
      </c>
      <c r="G160" s="6" t="s">
        <v>22</v>
      </c>
      <c r="H160" s="6" t="s">
        <v>375</v>
      </c>
      <c r="I160" s="6" t="s">
        <v>376</v>
      </c>
      <c r="J160" s="6" t="s">
        <v>142</v>
      </c>
      <c r="K160" s="6" t="s">
        <v>377</v>
      </c>
      <c r="L160" s="6" t="s">
        <v>16</v>
      </c>
      <c r="M160" s="6" t="s">
        <v>378</v>
      </c>
      <c r="N160" s="6" t="s">
        <v>23</v>
      </c>
      <c r="O160" s="6" t="s">
        <v>379</v>
      </c>
      <c r="P160" s="6" t="s">
        <v>380</v>
      </c>
      <c r="Q160" s="6" t="s">
        <v>381</v>
      </c>
    </row>
    <row r="161" spans="1:17" s="5" customFormat="1" x14ac:dyDescent="0.25">
      <c r="A161" s="6" t="s">
        <v>210</v>
      </c>
      <c r="B161" s="6" t="s">
        <v>211</v>
      </c>
      <c r="C161" s="7" t="str">
        <f>HYPERLINK("http://www.webcor.com","http://www.webcor.com")</f>
        <v>http://www.webcor.com</v>
      </c>
      <c r="D161" s="6" t="s">
        <v>212</v>
      </c>
      <c r="E161" s="6" t="s">
        <v>73</v>
      </c>
      <c r="F161" s="6" t="s">
        <v>32</v>
      </c>
      <c r="G161" s="6" t="s">
        <v>33</v>
      </c>
      <c r="K161" s="6" t="s">
        <v>53</v>
      </c>
      <c r="L161" s="6" t="s">
        <v>16</v>
      </c>
      <c r="N161" s="6" t="s">
        <v>23</v>
      </c>
    </row>
    <row r="162" spans="1:17" s="5" customFormat="1" x14ac:dyDescent="0.25">
      <c r="A162" s="6" t="s">
        <v>139</v>
      </c>
      <c r="B162" s="6" t="s">
        <v>67</v>
      </c>
      <c r="C162" s="7" t="str">
        <f>HYPERLINK("http://www.weddlebros.com","http://www.weddlebros.com")</f>
        <v>http://www.weddlebros.com</v>
      </c>
      <c r="D162" s="6" t="s">
        <v>140</v>
      </c>
      <c r="E162" s="6" t="s">
        <v>20</v>
      </c>
      <c r="F162" s="6" t="s">
        <v>21</v>
      </c>
      <c r="G162" s="6" t="s">
        <v>22</v>
      </c>
      <c r="H162" s="6" t="s">
        <v>141</v>
      </c>
      <c r="I162" s="6" t="s">
        <v>142</v>
      </c>
      <c r="J162" s="6" t="s">
        <v>143</v>
      </c>
      <c r="K162" s="6" t="s">
        <v>144</v>
      </c>
      <c r="L162" s="6" t="s">
        <v>16</v>
      </c>
      <c r="O162" s="6" t="s">
        <v>145</v>
      </c>
      <c r="P162" s="6" t="s">
        <v>146</v>
      </c>
      <c r="Q162" s="6" t="s">
        <v>147</v>
      </c>
    </row>
    <row r="163" spans="1:17" s="5" customFormat="1" x14ac:dyDescent="0.25">
      <c r="A163" s="6" t="s">
        <v>459</v>
      </c>
      <c r="B163" s="6" t="s">
        <v>460</v>
      </c>
      <c r="C163" s="7" t="str">
        <f>HYPERLINK("https://www.weigandconstruction.com/","https://www.weigandconstruction.com/")</f>
        <v>https://www.weigandconstruction.com/</v>
      </c>
      <c r="D163" s="6" t="s">
        <v>249</v>
      </c>
      <c r="E163" s="6" t="s">
        <v>20</v>
      </c>
      <c r="F163" s="6" t="s">
        <v>27</v>
      </c>
      <c r="G163" s="6" t="s">
        <v>28</v>
      </c>
      <c r="L163" s="6" t="s">
        <v>16</v>
      </c>
    </row>
    <row r="164" spans="1:17" s="5" customFormat="1" x14ac:dyDescent="0.25">
      <c r="A164" s="6" t="s">
        <v>251</v>
      </c>
      <c r="B164" s="6" t="s">
        <v>252</v>
      </c>
      <c r="C164" s="7" t="str">
        <f>HYPERLINK("https://www.weisbuilders.com/","https://www.weisbuilders.com/")</f>
        <v>https://www.weisbuilders.com/</v>
      </c>
      <c r="D164" s="6" t="s">
        <v>253</v>
      </c>
      <c r="E164" s="6" t="s">
        <v>20</v>
      </c>
      <c r="F164" s="6" t="s">
        <v>51</v>
      </c>
      <c r="G164" s="6" t="s">
        <v>22</v>
      </c>
      <c r="L164" s="6" t="s">
        <v>16</v>
      </c>
    </row>
    <row r="165" spans="1:17" s="5" customFormat="1" x14ac:dyDescent="0.25">
      <c r="A165" s="6" t="s">
        <v>314</v>
      </c>
      <c r="B165" s="6" t="s">
        <v>121</v>
      </c>
      <c r="C165" s="7" t="str">
        <f>HYPERLINK("https://whartonsmith.com/","https://whartonsmith.com/")</f>
        <v>https://whartonsmith.com/</v>
      </c>
      <c r="D165" s="6" t="s">
        <v>61</v>
      </c>
      <c r="E165" s="6" t="s">
        <v>73</v>
      </c>
      <c r="F165" s="6" t="s">
        <v>46</v>
      </c>
      <c r="G165" s="6" t="s">
        <v>22</v>
      </c>
      <c r="L165" s="6" t="s">
        <v>16</v>
      </c>
    </row>
    <row r="166" spans="1:17" s="5" customFormat="1" x14ac:dyDescent="0.25">
      <c r="A166" s="6" t="s">
        <v>246</v>
      </c>
      <c r="B166" s="6" t="s">
        <v>156</v>
      </c>
      <c r="C166" s="7" t="str">
        <f>HYPERLINK("https://www.whiting-turner.com/","https://www.whiting-turner.com/")</f>
        <v>https://www.whiting-turner.com/</v>
      </c>
      <c r="D166" s="6" t="s">
        <v>19</v>
      </c>
      <c r="E166" s="6" t="s">
        <v>20</v>
      </c>
      <c r="F166" s="6" t="s">
        <v>46</v>
      </c>
      <c r="G166" s="6" t="s">
        <v>22</v>
      </c>
      <c r="L166" s="6" t="s">
        <v>16</v>
      </c>
    </row>
    <row r="167" spans="1:17" s="5" customFormat="1" x14ac:dyDescent="0.25">
      <c r="A167" s="6" t="s">
        <v>441</v>
      </c>
      <c r="B167" s="6" t="s">
        <v>442</v>
      </c>
      <c r="C167" s="7" t="str">
        <f>HYPERLINK("http://williamsco.com","http://williamsco.com")</f>
        <v>http://williamsco.com</v>
      </c>
      <c r="D167" s="6" t="s">
        <v>40</v>
      </c>
      <c r="E167" s="6" t="s">
        <v>20</v>
      </c>
      <c r="F167" s="6" t="s">
        <v>27</v>
      </c>
      <c r="G167" s="6" t="s">
        <v>22</v>
      </c>
      <c r="K167" s="6" t="s">
        <v>47</v>
      </c>
      <c r="L167" s="6" t="s">
        <v>16</v>
      </c>
      <c r="N167" s="6" t="s">
        <v>23</v>
      </c>
    </row>
    <row r="168" spans="1:17" s="5" customFormat="1" x14ac:dyDescent="0.25">
      <c r="A168" s="6" t="s">
        <v>312</v>
      </c>
      <c r="B168" s="6" t="s">
        <v>287</v>
      </c>
      <c r="C168" s="7" t="str">
        <f>HYPERLINK("https://www.warandolph.com","https://www.warandolph.com")</f>
        <v>https://www.warandolph.com</v>
      </c>
      <c r="D168" s="6" t="s">
        <v>61</v>
      </c>
      <c r="E168" s="6" t="s">
        <v>20</v>
      </c>
      <c r="F168" s="6" t="s">
        <v>21</v>
      </c>
      <c r="G168" s="6" t="s">
        <v>22</v>
      </c>
      <c r="K168" s="6" t="s">
        <v>47</v>
      </c>
      <c r="L168" s="6" t="s">
        <v>16</v>
      </c>
      <c r="N168" s="6" t="s">
        <v>23</v>
      </c>
    </row>
    <row r="169" spans="1:17" x14ac:dyDescent="0.25">
      <c r="A169" s="3"/>
      <c r="B169" s="3"/>
      <c r="C169" s="2"/>
      <c r="D169" s="3"/>
      <c r="E169" s="3"/>
      <c r="F169" s="3"/>
      <c r="G169" s="3"/>
      <c r="K169" s="3"/>
      <c r="L169" s="3"/>
      <c r="N169" s="3"/>
    </row>
    <row r="170" spans="1:17" x14ac:dyDescent="0.25">
      <c r="A170" s="3"/>
      <c r="B170" s="3"/>
      <c r="C170" s="2"/>
      <c r="D170" s="3"/>
      <c r="E170" s="3"/>
      <c r="F170" s="3"/>
      <c r="G170" s="3"/>
      <c r="L170" s="3"/>
    </row>
    <row r="171" spans="1:17" x14ac:dyDescent="0.25">
      <c r="A171" s="3"/>
      <c r="B171" s="3"/>
      <c r="C171" s="2"/>
      <c r="D171" s="3"/>
      <c r="E171" s="3"/>
      <c r="F171" s="3"/>
      <c r="G171" s="3"/>
      <c r="L171" s="3"/>
    </row>
    <row r="172" spans="1:17" x14ac:dyDescent="0.25">
      <c r="A172" s="3"/>
      <c r="B172" s="3"/>
      <c r="C172" s="2"/>
      <c r="D172" s="3"/>
      <c r="E172" s="3"/>
      <c r="F172" s="3"/>
      <c r="G172" s="3"/>
      <c r="L172" s="3"/>
    </row>
    <row r="173" spans="1:17" x14ac:dyDescent="0.25">
      <c r="A173" s="3"/>
      <c r="B173" s="3"/>
      <c r="C173" s="2"/>
      <c r="D173" s="3"/>
      <c r="E173" s="3"/>
      <c r="F173" s="3"/>
      <c r="G173" s="3"/>
      <c r="L173" s="3"/>
      <c r="N173" s="3"/>
    </row>
    <row r="174" spans="1:17" x14ac:dyDescent="0.25">
      <c r="A174" s="3"/>
      <c r="B174" s="3"/>
      <c r="C174" s="2"/>
      <c r="D174" s="3"/>
      <c r="E174" s="3"/>
      <c r="F174" s="3"/>
      <c r="G174" s="3"/>
      <c r="H174" s="3"/>
      <c r="K174" s="3"/>
      <c r="L174" s="3"/>
      <c r="N174" s="3"/>
      <c r="O174" s="3"/>
      <c r="P174" s="3"/>
    </row>
    <row r="175" spans="1:17" x14ac:dyDescent="0.25">
      <c r="A175" s="3"/>
      <c r="B175" s="3"/>
      <c r="C175" s="2"/>
      <c r="D175" s="3"/>
      <c r="E175" s="3"/>
      <c r="F175" s="3"/>
      <c r="G175" s="3"/>
      <c r="L175" s="3"/>
    </row>
    <row r="176" spans="1:17" x14ac:dyDescent="0.25">
      <c r="A176" s="3"/>
      <c r="B176" s="3"/>
      <c r="C176" s="2"/>
      <c r="D176" s="3"/>
      <c r="E176" s="3"/>
      <c r="F176" s="3"/>
      <c r="G176" s="3"/>
      <c r="L176" s="3"/>
    </row>
    <row r="177" spans="1:14" x14ac:dyDescent="0.25">
      <c r="A177" s="3"/>
      <c r="B177" s="3"/>
      <c r="C177" s="2"/>
      <c r="D177" s="3"/>
      <c r="E177" s="3"/>
      <c r="F177" s="3"/>
      <c r="G177" s="3"/>
      <c r="K177" s="3"/>
      <c r="L177" s="3"/>
      <c r="N177" s="3"/>
    </row>
    <row r="178" spans="1:14" x14ac:dyDescent="0.25">
      <c r="A178" s="3"/>
      <c r="B178" s="3"/>
      <c r="C178" s="2"/>
      <c r="D178" s="3"/>
      <c r="E178" s="3"/>
      <c r="F178" s="3"/>
      <c r="G178" s="3"/>
      <c r="L178" s="3"/>
    </row>
  </sheetData>
  <autoFilter ref="A2:Q178" xr:uid="{00000000-0001-0000-0000-000000000000}"/>
  <sortState xmlns:xlrd2="http://schemas.microsoft.com/office/spreadsheetml/2017/richdata2" ref="A3:S178">
    <sortCondition ref="A3:A17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Company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D Hassenplug</cp:lastModifiedBy>
  <dcterms:modified xsi:type="dcterms:W3CDTF">2026-02-04T18:58:09Z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2026-02-03T12:28:34-05:00</dcterms:created>
  <dcterms:modified xsi:type="dcterms:W3CDTF">2026-02-03T12:28:34-05:00</dcterms:modified>
  <cp:revision>0</cp:revision>
</cp:coreProperties>
</file>